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CF" sheetId="1" r:id="rId1"/>
    <sheet name="WACC" sheetId="2" r:id="rId2"/>
  </sheets>
  <calcPr calcId="152511"/>
</workbook>
</file>

<file path=xl/calcChain.xml><?xml version="1.0" encoding="utf-8"?>
<calcChain xmlns="http://schemas.openxmlformats.org/spreadsheetml/2006/main">
  <c r="C3" i="2" l="1"/>
  <c r="E3" i="2" s="1"/>
  <c r="B3" i="2"/>
  <c r="B2" i="2"/>
  <c r="C2" i="2" s="1"/>
  <c r="E2" i="2" s="1"/>
  <c r="E4" i="2" s="1"/>
  <c r="W7" i="1"/>
  <c r="C7" i="1"/>
  <c r="C6" i="1"/>
  <c r="C15" i="1" s="1"/>
  <c r="F2" i="1"/>
  <c r="G2" i="1" s="1"/>
  <c r="D3" i="1"/>
  <c r="E3" i="1"/>
  <c r="D4" i="1" l="1"/>
  <c r="E4" i="1" s="1"/>
  <c r="F4" i="1" s="1"/>
  <c r="C9" i="1"/>
  <c r="D5" i="1"/>
  <c r="D9" i="1" s="1"/>
  <c r="G3" i="1"/>
  <c r="H2" i="1"/>
  <c r="F3" i="1"/>
  <c r="E5" i="1" l="1"/>
  <c r="E9" i="1" s="1"/>
  <c r="F5" i="1"/>
  <c r="F9" i="1" s="1"/>
  <c r="G4" i="1"/>
  <c r="H3" i="1"/>
  <c r="I2" i="1"/>
  <c r="G5" i="1" l="1"/>
  <c r="G9" i="1" s="1"/>
  <c r="H4" i="1"/>
  <c r="I3" i="1"/>
  <c r="J2" i="1"/>
  <c r="H5" i="1" l="1"/>
  <c r="H9" i="1" s="1"/>
  <c r="I4" i="1"/>
  <c r="K2" i="1"/>
  <c r="J3" i="1"/>
  <c r="I5" i="1" l="1"/>
  <c r="I9" i="1" s="1"/>
  <c r="J4" i="1"/>
  <c r="K3" i="1"/>
  <c r="L2" i="1"/>
  <c r="K4" i="1" l="1"/>
  <c r="J5" i="1"/>
  <c r="J9" i="1" s="1"/>
  <c r="M2" i="1"/>
  <c r="L3" i="1"/>
  <c r="L4" i="1" l="1"/>
  <c r="K5" i="1"/>
  <c r="K9" i="1" s="1"/>
  <c r="N2" i="1"/>
  <c r="O2" i="1"/>
  <c r="M3" i="1"/>
  <c r="M4" i="1" l="1"/>
  <c r="L5" i="1"/>
  <c r="L9" i="1" s="1"/>
  <c r="N3" i="1"/>
  <c r="N4" i="1" l="1"/>
  <c r="M5" i="1"/>
  <c r="M9" i="1" s="1"/>
  <c r="P2" i="1"/>
  <c r="O3" i="1"/>
  <c r="O4" i="1" l="1"/>
  <c r="N5" i="1"/>
  <c r="N9" i="1" s="1"/>
  <c r="P3" i="1"/>
  <c r="Q2" i="1"/>
  <c r="P4" i="1" l="1"/>
  <c r="O5" i="1"/>
  <c r="O9" i="1" s="1"/>
  <c r="Q3" i="1"/>
  <c r="R2" i="1"/>
  <c r="Q4" i="1" l="1"/>
  <c r="P5" i="1"/>
  <c r="P9" i="1" s="1"/>
  <c r="R3" i="1"/>
  <c r="S2" i="1"/>
  <c r="R4" i="1" l="1"/>
  <c r="Q5" i="1"/>
  <c r="Q9" i="1" s="1"/>
  <c r="S3" i="1"/>
  <c r="T2" i="1"/>
  <c r="S4" i="1" l="1"/>
  <c r="R5" i="1"/>
  <c r="R9" i="1" s="1"/>
  <c r="U2" i="1"/>
  <c r="T3" i="1"/>
  <c r="T4" i="1" l="1"/>
  <c r="S5" i="1"/>
  <c r="S9" i="1" s="1"/>
  <c r="V2" i="1"/>
  <c r="U3" i="1"/>
  <c r="U4" i="1" l="1"/>
  <c r="T5" i="1"/>
  <c r="T9" i="1" s="1"/>
  <c r="V3" i="1"/>
  <c r="W2" i="1"/>
  <c r="W3" i="1" s="1"/>
  <c r="V4" i="1" l="1"/>
  <c r="U5" i="1"/>
  <c r="U9" i="1" s="1"/>
  <c r="W4" i="1" l="1"/>
  <c r="V5" i="1"/>
  <c r="V9" i="1" s="1"/>
  <c r="W5" i="1" l="1"/>
  <c r="C16" i="1"/>
  <c r="C17" i="1" s="1"/>
  <c r="C19" i="1" s="1"/>
  <c r="C20" i="1" s="1"/>
  <c r="C21" i="1" s="1"/>
  <c r="W8" i="1" s="1"/>
  <c r="W9" i="1" s="1"/>
  <c r="C11" i="1" l="1"/>
  <c r="C13" i="1"/>
  <c r="C12" i="1"/>
</calcChain>
</file>

<file path=xl/sharedStrings.xml><?xml version="1.0" encoding="utf-8"?>
<sst xmlns="http://schemas.openxmlformats.org/spreadsheetml/2006/main" count="25" uniqueCount="25">
  <si>
    <t>Revenues</t>
  </si>
  <si>
    <t>Operating expenses</t>
  </si>
  <si>
    <t>Investment</t>
  </si>
  <si>
    <t>Depreciation</t>
  </si>
  <si>
    <t>Book value</t>
  </si>
  <si>
    <t>Cost</t>
  </si>
  <si>
    <t>Acc Depr.</t>
  </si>
  <si>
    <t>Cash</t>
  </si>
  <si>
    <t>Gain</t>
  </si>
  <si>
    <t>Taxes</t>
  </si>
  <si>
    <t>Net proceeds</t>
  </si>
  <si>
    <t>OCF</t>
  </si>
  <si>
    <t>Incremental cash flow</t>
  </si>
  <si>
    <t>NPV</t>
  </si>
  <si>
    <t>IRR</t>
  </si>
  <si>
    <t>MIRR</t>
  </si>
  <si>
    <t>Salvage value</t>
  </si>
  <si>
    <t>NWC/recovery</t>
  </si>
  <si>
    <t>Debt</t>
  </si>
  <si>
    <t>Equity</t>
  </si>
  <si>
    <t>Component cost (before-tax)</t>
  </si>
  <si>
    <t>Component cost (after-tax)</t>
  </si>
  <si>
    <t>Weight</t>
  </si>
  <si>
    <t>Cost*Weight</t>
  </si>
  <si>
    <t>WACC=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</si>
</sst>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1" xfId="0" applyFont="1" applyBorder="1"/>
    <xf numFmtId="0" fontId="0" fillId="0" borderId="2" xfId="0" applyBorder="1"/>
    <xf numFmtId="10" fontId="0" fillId="0" borderId="2" xfId="0" applyNumberFormat="1" applyBorder="1"/>
    <xf numFmtId="164" fontId="0" fillId="0" borderId="2" xfId="0" applyNumberFormat="1" applyBorder="1"/>
    <xf numFmtId="9" fontId="0" fillId="0" borderId="2" xfId="0" applyNumberFormat="1" applyBorder="1"/>
    <xf numFmtId="165" fontId="0" fillId="0" borderId="1" xfId="0" applyNumberFormat="1" applyBorder="1"/>
    <xf numFmtId="165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tabSelected="1" workbookViewId="0">
      <selection activeCell="G16" sqref="G16"/>
    </sheetView>
  </sheetViews>
  <sheetFormatPr defaultRowHeight="15" x14ac:dyDescent="0.25"/>
  <cols>
    <col min="2" max="2" width="19" bestFit="1" customWidth="1"/>
    <col min="3" max="3" width="6.28515625" bestFit="1" customWidth="1"/>
    <col min="4" max="4" width="5.5703125" bestFit="1" customWidth="1"/>
    <col min="5" max="12" width="5.5703125" customWidth="1"/>
    <col min="13" max="13" width="6.28515625" bestFit="1" customWidth="1"/>
    <col min="14" max="23" width="5.5703125" customWidth="1"/>
    <col min="25" max="25" width="6.5703125" customWidth="1"/>
    <col min="26" max="26" width="27.28515625" bestFit="1" customWidth="1"/>
    <col min="27" max="27" width="25.5703125" bestFit="1" customWidth="1"/>
    <col min="28" max="28" width="7.42578125" customWidth="1"/>
    <col min="29" max="29" width="12.28515625" bestFit="1" customWidth="1"/>
  </cols>
  <sheetData>
    <row r="1" spans="2:23" x14ac:dyDescent="0.25">
      <c r="C1" s="4">
        <v>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</row>
    <row r="2" spans="2:23" x14ac:dyDescent="0.25">
      <c r="B2" t="s">
        <v>0</v>
      </c>
      <c r="D2" s="3">
        <v>1.5</v>
      </c>
      <c r="E2" s="3">
        <v>3.5</v>
      </c>
      <c r="F2" s="3">
        <f>E2</f>
        <v>3.5</v>
      </c>
      <c r="G2" s="3">
        <f t="shared" ref="G2:P2" si="0">F2</f>
        <v>3.5</v>
      </c>
      <c r="H2" s="3">
        <f t="shared" si="0"/>
        <v>3.5</v>
      </c>
      <c r="I2" s="3">
        <f t="shared" si="0"/>
        <v>3.5</v>
      </c>
      <c r="J2" s="3">
        <f t="shared" si="0"/>
        <v>3.5</v>
      </c>
      <c r="K2" s="3">
        <f t="shared" si="0"/>
        <v>3.5</v>
      </c>
      <c r="L2" s="3">
        <f t="shared" si="0"/>
        <v>3.5</v>
      </c>
      <c r="M2" s="3">
        <f t="shared" si="0"/>
        <v>3.5</v>
      </c>
      <c r="N2" s="3">
        <f>M2*0.75</f>
        <v>2.625</v>
      </c>
      <c r="O2" s="3">
        <f>M2</f>
        <v>3.5</v>
      </c>
      <c r="P2" s="3">
        <f t="shared" si="0"/>
        <v>3.5</v>
      </c>
      <c r="Q2" s="3">
        <f t="shared" ref="Q2:W2" si="1">P2</f>
        <v>3.5</v>
      </c>
      <c r="R2" s="3">
        <f t="shared" si="1"/>
        <v>3.5</v>
      </c>
      <c r="S2" s="3">
        <f t="shared" si="1"/>
        <v>3.5</v>
      </c>
      <c r="T2" s="3">
        <f t="shared" si="1"/>
        <v>3.5</v>
      </c>
      <c r="U2" s="3">
        <f t="shared" si="1"/>
        <v>3.5</v>
      </c>
      <c r="V2" s="3">
        <f t="shared" si="1"/>
        <v>3.5</v>
      </c>
      <c r="W2" s="3">
        <f t="shared" si="1"/>
        <v>3.5</v>
      </c>
    </row>
    <row r="3" spans="2:23" x14ac:dyDescent="0.25">
      <c r="B3" t="s">
        <v>1</v>
      </c>
      <c r="D3" s="3">
        <f>D2*70%</f>
        <v>1.0499999999999998</v>
      </c>
      <c r="E3" s="3">
        <f>60%*E2</f>
        <v>2.1</v>
      </c>
      <c r="F3" s="3">
        <f>60%*F2</f>
        <v>2.1</v>
      </c>
      <c r="G3" s="3">
        <f t="shared" ref="G3:P3" si="2">60%*G2</f>
        <v>2.1</v>
      </c>
      <c r="H3" s="3">
        <f t="shared" si="2"/>
        <v>2.1</v>
      </c>
      <c r="I3" s="3">
        <f t="shared" si="2"/>
        <v>2.1</v>
      </c>
      <c r="J3" s="3">
        <f t="shared" si="2"/>
        <v>2.1</v>
      </c>
      <c r="K3" s="3">
        <f t="shared" si="2"/>
        <v>2.1</v>
      </c>
      <c r="L3" s="3">
        <f t="shared" si="2"/>
        <v>2.1</v>
      </c>
      <c r="M3" s="3">
        <f t="shared" si="2"/>
        <v>2.1</v>
      </c>
      <c r="N3" s="3">
        <f t="shared" si="2"/>
        <v>1.575</v>
      </c>
      <c r="O3" s="3">
        <f t="shared" si="2"/>
        <v>2.1</v>
      </c>
      <c r="P3" s="3">
        <f t="shared" si="2"/>
        <v>2.1</v>
      </c>
      <c r="Q3" s="3">
        <f t="shared" ref="Q3" si="3">60%*Q2</f>
        <v>2.1</v>
      </c>
      <c r="R3" s="3">
        <f t="shared" ref="R3" si="4">60%*R2</f>
        <v>2.1</v>
      </c>
      <c r="S3" s="3">
        <f t="shared" ref="S3" si="5">60%*S2</f>
        <v>2.1</v>
      </c>
      <c r="T3" s="3">
        <f t="shared" ref="T3" si="6">60%*T2</f>
        <v>2.1</v>
      </c>
      <c r="U3" s="3">
        <f t="shared" ref="U3" si="7">60%*U2</f>
        <v>2.1</v>
      </c>
      <c r="V3" s="3">
        <f t="shared" ref="V3" si="8">60%*V2</f>
        <v>2.1</v>
      </c>
      <c r="W3" s="3">
        <f t="shared" ref="W3" si="9">60%*W2</f>
        <v>2.1</v>
      </c>
    </row>
    <row r="4" spans="2:23" x14ac:dyDescent="0.25">
      <c r="B4" t="s">
        <v>3</v>
      </c>
      <c r="D4" s="3">
        <f>-C6/39*0.5</f>
        <v>8.269230769230769E-2</v>
      </c>
      <c r="E4" s="3">
        <f>D4*2</f>
        <v>0.16538461538461538</v>
      </c>
      <c r="F4" s="3">
        <f>E4</f>
        <v>0.16538461538461538</v>
      </c>
      <c r="G4" s="3">
        <f t="shared" ref="G4:W4" si="10">F4</f>
        <v>0.16538461538461538</v>
      </c>
      <c r="H4" s="3">
        <f t="shared" si="10"/>
        <v>0.16538461538461538</v>
      </c>
      <c r="I4" s="3">
        <f t="shared" si="10"/>
        <v>0.16538461538461538</v>
      </c>
      <c r="J4" s="3">
        <f t="shared" si="10"/>
        <v>0.16538461538461538</v>
      </c>
      <c r="K4" s="3">
        <f t="shared" si="10"/>
        <v>0.16538461538461538</v>
      </c>
      <c r="L4" s="3">
        <f t="shared" si="10"/>
        <v>0.16538461538461538</v>
      </c>
      <c r="M4" s="3">
        <f t="shared" si="10"/>
        <v>0.16538461538461538</v>
      </c>
      <c r="N4" s="3">
        <f t="shared" si="10"/>
        <v>0.16538461538461538</v>
      </c>
      <c r="O4" s="3">
        <f t="shared" si="10"/>
        <v>0.16538461538461538</v>
      </c>
      <c r="P4" s="3">
        <f t="shared" si="10"/>
        <v>0.16538461538461538</v>
      </c>
      <c r="Q4" s="3">
        <f t="shared" si="10"/>
        <v>0.16538461538461538</v>
      </c>
      <c r="R4" s="3">
        <f t="shared" si="10"/>
        <v>0.16538461538461538</v>
      </c>
      <c r="S4" s="3">
        <f t="shared" si="10"/>
        <v>0.16538461538461538</v>
      </c>
      <c r="T4" s="3">
        <f t="shared" si="10"/>
        <v>0.16538461538461538</v>
      </c>
      <c r="U4" s="3">
        <f t="shared" si="10"/>
        <v>0.16538461538461538</v>
      </c>
      <c r="V4" s="3">
        <f t="shared" si="10"/>
        <v>0.16538461538461538</v>
      </c>
      <c r="W4" s="3">
        <f t="shared" si="10"/>
        <v>0.16538461538461538</v>
      </c>
    </row>
    <row r="5" spans="2:23" x14ac:dyDescent="0.25">
      <c r="B5" t="s">
        <v>11</v>
      </c>
      <c r="D5" s="3">
        <f>(D2-D3)*60%+D4*40%</f>
        <v>0.30307692307692313</v>
      </c>
      <c r="E5" s="3">
        <f t="shared" ref="E5:W5" si="11">(E2-E3)*60%+E4*40%</f>
        <v>0.90615384615384609</v>
      </c>
      <c r="F5" s="3">
        <f t="shared" si="11"/>
        <v>0.90615384615384609</v>
      </c>
      <c r="G5" s="3">
        <f t="shared" si="11"/>
        <v>0.90615384615384609</v>
      </c>
      <c r="H5" s="3">
        <f t="shared" si="11"/>
        <v>0.90615384615384609</v>
      </c>
      <c r="I5" s="3">
        <f t="shared" si="11"/>
        <v>0.90615384615384609</v>
      </c>
      <c r="J5" s="3">
        <f t="shared" si="11"/>
        <v>0.90615384615384609</v>
      </c>
      <c r="K5" s="3">
        <f t="shared" si="11"/>
        <v>0.90615384615384609</v>
      </c>
      <c r="L5" s="3">
        <f t="shared" si="11"/>
        <v>0.90615384615384609</v>
      </c>
      <c r="M5" s="3">
        <f t="shared" si="11"/>
        <v>0.90615384615384609</v>
      </c>
      <c r="N5" s="3">
        <f t="shared" si="11"/>
        <v>0.69615384615384612</v>
      </c>
      <c r="O5" s="3">
        <f t="shared" si="11"/>
        <v>0.90615384615384609</v>
      </c>
      <c r="P5" s="3">
        <f t="shared" si="11"/>
        <v>0.90615384615384609</v>
      </c>
      <c r="Q5" s="3">
        <f t="shared" si="11"/>
        <v>0.90615384615384609</v>
      </c>
      <c r="R5" s="3">
        <f t="shared" si="11"/>
        <v>0.90615384615384609</v>
      </c>
      <c r="S5" s="3">
        <f t="shared" si="11"/>
        <v>0.90615384615384609</v>
      </c>
      <c r="T5" s="3">
        <f t="shared" si="11"/>
        <v>0.90615384615384609</v>
      </c>
      <c r="U5" s="3">
        <f t="shared" si="11"/>
        <v>0.90615384615384609</v>
      </c>
      <c r="V5" s="3">
        <f t="shared" si="11"/>
        <v>0.90615384615384609</v>
      </c>
      <c r="W5" s="3">
        <f t="shared" si="11"/>
        <v>0.90615384615384609</v>
      </c>
    </row>
    <row r="6" spans="2:23" x14ac:dyDescent="0.25">
      <c r="B6" t="s">
        <v>2</v>
      </c>
      <c r="C6" s="3">
        <f>-5.5-0.95</f>
        <v>-6.45</v>
      </c>
      <c r="D6" s="3"/>
      <c r="E6" s="3"/>
      <c r="F6" s="3"/>
      <c r="G6" s="3"/>
      <c r="H6" s="3"/>
      <c r="I6" s="3"/>
      <c r="J6" s="3"/>
      <c r="K6" s="3"/>
      <c r="L6" s="3"/>
      <c r="M6" s="3">
        <v>-0.7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x14ac:dyDescent="0.25">
      <c r="B7" t="s">
        <v>17</v>
      </c>
      <c r="C7" s="3">
        <f>-(50000-5000)/10^6</f>
        <v>-4.4999999999999998E-2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>-C7</f>
        <v>4.4999999999999998E-2</v>
      </c>
    </row>
    <row r="8" spans="2:23" x14ac:dyDescent="0.25">
      <c r="B8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>C21</f>
        <v>3.24</v>
      </c>
    </row>
    <row r="9" spans="2:23" x14ac:dyDescent="0.25">
      <c r="B9" t="s">
        <v>12</v>
      </c>
      <c r="C9" s="3">
        <f>SUM(C5:C8)</f>
        <v>-6.4950000000000001</v>
      </c>
      <c r="D9" s="3">
        <f t="shared" ref="D9:W9" si="12">SUM(D5:D8)</f>
        <v>0.30307692307692313</v>
      </c>
      <c r="E9" s="3">
        <f t="shared" si="12"/>
        <v>0.90615384615384609</v>
      </c>
      <c r="F9" s="3">
        <f t="shared" si="12"/>
        <v>0.90615384615384609</v>
      </c>
      <c r="G9" s="3">
        <f t="shared" si="12"/>
        <v>0.90615384615384609</v>
      </c>
      <c r="H9" s="3">
        <f t="shared" si="12"/>
        <v>0.90615384615384609</v>
      </c>
      <c r="I9" s="3">
        <f t="shared" si="12"/>
        <v>0.90615384615384609</v>
      </c>
      <c r="J9" s="3">
        <f t="shared" si="12"/>
        <v>0.90615384615384609</v>
      </c>
      <c r="K9" s="3">
        <f t="shared" si="12"/>
        <v>0.90615384615384609</v>
      </c>
      <c r="L9" s="3">
        <f t="shared" si="12"/>
        <v>0.90615384615384609</v>
      </c>
      <c r="M9" s="3">
        <f t="shared" si="12"/>
        <v>0.20615384615384613</v>
      </c>
      <c r="N9" s="3">
        <f t="shared" si="12"/>
        <v>0.69615384615384612</v>
      </c>
      <c r="O9" s="3">
        <f t="shared" si="12"/>
        <v>0.90615384615384609</v>
      </c>
      <c r="P9" s="3">
        <f t="shared" si="12"/>
        <v>0.90615384615384609</v>
      </c>
      <c r="Q9" s="3">
        <f t="shared" si="12"/>
        <v>0.90615384615384609</v>
      </c>
      <c r="R9" s="3">
        <f t="shared" si="12"/>
        <v>0.90615384615384609</v>
      </c>
      <c r="S9" s="3">
        <f t="shared" si="12"/>
        <v>0.90615384615384609</v>
      </c>
      <c r="T9" s="3">
        <f t="shared" si="12"/>
        <v>0.90615384615384609</v>
      </c>
      <c r="U9" s="3">
        <f t="shared" si="12"/>
        <v>0.90615384615384609</v>
      </c>
      <c r="V9" s="3">
        <f t="shared" si="12"/>
        <v>0.90615384615384609</v>
      </c>
      <c r="W9" s="3">
        <f t="shared" si="12"/>
        <v>4.1911538461538465</v>
      </c>
    </row>
    <row r="10" spans="2:23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x14ac:dyDescent="0.25">
      <c r="B11" t="s">
        <v>13</v>
      </c>
      <c r="C11" s="3">
        <f>NPV(WACC!E4,D9:W9)+C9</f>
        <v>1.8995428161023407</v>
      </c>
      <c r="D11" s="3"/>
      <c r="E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x14ac:dyDescent="0.25">
      <c r="B12" t="s">
        <v>14</v>
      </c>
      <c r="C12" s="1">
        <f>IRR(C9:W9)</f>
        <v>0.11549369077784366</v>
      </c>
    </row>
    <row r="13" spans="2:23" x14ac:dyDescent="0.25">
      <c r="B13" t="s">
        <v>15</v>
      </c>
      <c r="C13" s="1">
        <f>MIRR(C9:W9,WACC!E4,WACC!E4)</f>
        <v>9.7182215805527328E-2</v>
      </c>
    </row>
    <row r="15" spans="2:23" x14ac:dyDescent="0.25">
      <c r="B15" t="s">
        <v>5</v>
      </c>
      <c r="C15" s="2">
        <f>-C6</f>
        <v>6.45</v>
      </c>
    </row>
    <row r="16" spans="2:23" x14ac:dyDescent="0.25">
      <c r="B16" t="s">
        <v>6</v>
      </c>
      <c r="C16" s="9">
        <f>SUM(D4:W4)</f>
        <v>3.2249999999999992</v>
      </c>
    </row>
    <row r="17" spans="2:3" x14ac:dyDescent="0.25">
      <c r="B17" t="s">
        <v>4</v>
      </c>
      <c r="C17" s="2">
        <f>C15-C16</f>
        <v>3.225000000000001</v>
      </c>
    </row>
    <row r="18" spans="2:3" x14ac:dyDescent="0.25">
      <c r="B18" t="s">
        <v>7</v>
      </c>
      <c r="C18" s="2">
        <v>3.25</v>
      </c>
    </row>
    <row r="19" spans="2:3" x14ac:dyDescent="0.25">
      <c r="B19" t="s">
        <v>8</v>
      </c>
      <c r="C19" s="2">
        <f>C18-C17</f>
        <v>2.4999999999999023E-2</v>
      </c>
    </row>
    <row r="20" spans="2:3" x14ac:dyDescent="0.25">
      <c r="B20" t="s">
        <v>9</v>
      </c>
      <c r="C20" s="9">
        <f>C19*40%</f>
        <v>9.9999999999996099E-3</v>
      </c>
    </row>
    <row r="21" spans="2:3" ht="15.75" thickBot="1" x14ac:dyDescent="0.3">
      <c r="B21" t="s">
        <v>10</v>
      </c>
      <c r="C21" s="10">
        <f>C18-C20</f>
        <v>3.24</v>
      </c>
    </row>
    <row r="22" spans="2: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3" sqref="C3"/>
    </sheetView>
  </sheetViews>
  <sheetFormatPr defaultRowHeight="15" x14ac:dyDescent="0.25"/>
  <cols>
    <col min="1" max="1" width="6.5703125" bestFit="1" customWidth="1"/>
    <col min="2" max="2" width="27.28515625" bestFit="1" customWidth="1"/>
    <col min="3" max="3" width="25.5703125" bestFit="1" customWidth="1"/>
    <col min="4" max="4" width="7.42578125" bestFit="1" customWidth="1"/>
    <col min="5" max="5" width="12.28515625" bestFit="1" customWidth="1"/>
  </cols>
  <sheetData>
    <row r="1" spans="1:6" x14ac:dyDescent="0.25">
      <c r="A1" s="5"/>
      <c r="B1" s="5" t="s">
        <v>20</v>
      </c>
      <c r="C1" s="5" t="s">
        <v>21</v>
      </c>
      <c r="D1" s="5" t="s">
        <v>22</v>
      </c>
      <c r="E1" s="5" t="s">
        <v>23</v>
      </c>
      <c r="F1" s="3"/>
    </row>
    <row r="2" spans="1:6" x14ac:dyDescent="0.25">
      <c r="A2" s="5" t="s">
        <v>18</v>
      </c>
      <c r="B2" s="6">
        <f>RATE(20, 50, -1136, 1000)</f>
        <v>3.9993461353448112E-2</v>
      </c>
      <c r="C2" s="7">
        <f>B2*60%</f>
        <v>2.3996076812068865E-2</v>
      </c>
      <c r="D2" s="8">
        <v>0.5</v>
      </c>
      <c r="E2" s="7">
        <f>C2*D2</f>
        <v>1.1998038406034433E-2</v>
      </c>
    </row>
    <row r="3" spans="1:6" x14ac:dyDescent="0.25">
      <c r="A3" s="5" t="s">
        <v>19</v>
      </c>
      <c r="B3" s="6">
        <f>C3</f>
        <v>0.1424</v>
      </c>
      <c r="C3" s="6">
        <f>1.5*1.02/12.5+2%</f>
        <v>0.1424</v>
      </c>
      <c r="D3" s="8">
        <v>0.5</v>
      </c>
      <c r="E3" s="7">
        <f>C3*D3</f>
        <v>7.1199999999999999E-2</v>
      </c>
    </row>
    <row r="4" spans="1:6" x14ac:dyDescent="0.25">
      <c r="A4" s="5"/>
      <c r="B4" s="5"/>
      <c r="C4" s="5"/>
      <c r="D4" s="5" t="s">
        <v>24</v>
      </c>
      <c r="E4" s="7">
        <f>SUM(E2:E3)</f>
        <v>8.319803840603443E-2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</vt:lpstr>
      <vt:lpstr>WACC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2017-05-20T07:37:00Z</dcterms:modified>
</cp:coreProperties>
</file>