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gha\Google Drive\Database\Unis and Colleges\American Military University\Saleem\Acct 400\"/>
    </mc:Choice>
  </mc:AlternateContent>
  <bookViews>
    <workbookView xWindow="0" yWindow="0" windowWidth="20490" windowHeight="7365" activeTab="4"/>
  </bookViews>
  <sheets>
    <sheet name="a,b,c" sheetId="1" r:id="rId1"/>
    <sheet name="d" sheetId="4" r:id="rId2"/>
    <sheet name="Sheet2" sheetId="2" r:id="rId3"/>
    <sheet name="Welburn Division" sheetId="5" r:id="rId4"/>
    <sheet name="Solar Electro Division" sheetId="6" r:id="rId5"/>
    <sheet name="Machine-Tech" sheetId="7" r:id="rId6"/>
  </sheets>
  <calcPr calcId="152511"/>
</workbook>
</file>

<file path=xl/calcChain.xml><?xml version="1.0" encoding="utf-8"?>
<calcChain xmlns="http://schemas.openxmlformats.org/spreadsheetml/2006/main">
  <c r="L56" i="7" l="1"/>
  <c r="H56" i="7"/>
  <c r="D56" i="7"/>
  <c r="L55" i="7"/>
  <c r="H55" i="7"/>
  <c r="D55" i="7"/>
  <c r="L54" i="7"/>
  <c r="H54" i="7"/>
  <c r="O54" i="7" s="1"/>
  <c r="B61" i="7" s="1"/>
  <c r="D54" i="7"/>
  <c r="L53" i="7"/>
  <c r="H53" i="7"/>
  <c r="D53" i="7"/>
  <c r="L52" i="7"/>
  <c r="H52" i="7"/>
  <c r="D52" i="7"/>
  <c r="L51" i="7"/>
  <c r="H51" i="7"/>
  <c r="D51" i="7"/>
  <c r="L50" i="7"/>
  <c r="H50" i="7"/>
  <c r="D50" i="7"/>
  <c r="L49" i="7"/>
  <c r="H49" i="7"/>
  <c r="D49" i="7"/>
  <c r="L48" i="7"/>
  <c r="H48" i="7"/>
  <c r="D48" i="7"/>
  <c r="L47" i="7"/>
  <c r="H47" i="7"/>
  <c r="D47" i="7"/>
  <c r="L46" i="7"/>
  <c r="H46" i="7"/>
  <c r="D46" i="7"/>
  <c r="L45" i="7"/>
  <c r="H45" i="7"/>
  <c r="D45" i="7"/>
  <c r="L44" i="7"/>
  <c r="H44" i="7"/>
  <c r="D44" i="7"/>
  <c r="L43" i="7"/>
  <c r="H43" i="7"/>
  <c r="D43" i="7"/>
  <c r="L42" i="7"/>
  <c r="H42" i="7"/>
  <c r="D42" i="7"/>
  <c r="L41" i="7"/>
  <c r="H41" i="7"/>
  <c r="D41" i="7"/>
  <c r="L40" i="7"/>
  <c r="H40" i="7"/>
  <c r="D40" i="7"/>
  <c r="L39" i="7"/>
  <c r="H39" i="7"/>
  <c r="D39" i="7"/>
  <c r="L38" i="7"/>
  <c r="H38" i="7"/>
  <c r="D38" i="7"/>
  <c r="L37" i="7"/>
  <c r="H37" i="7"/>
  <c r="D37" i="7"/>
  <c r="L36" i="7"/>
  <c r="H36" i="7"/>
  <c r="D36" i="7"/>
  <c r="L35" i="7"/>
  <c r="H35" i="7"/>
  <c r="D35" i="7"/>
  <c r="L34" i="7"/>
  <c r="H34" i="7"/>
  <c r="D34" i="7"/>
  <c r="L33" i="7"/>
  <c r="H33" i="7"/>
  <c r="D33" i="7"/>
  <c r="L32" i="7"/>
  <c r="H32" i="7"/>
  <c r="D32" i="7"/>
  <c r="L31" i="7"/>
  <c r="H31" i="7"/>
  <c r="D31" i="7"/>
  <c r="L30" i="7"/>
  <c r="H30" i="7"/>
  <c r="D30" i="7"/>
  <c r="L29" i="7"/>
  <c r="H29" i="7"/>
  <c r="D29" i="7"/>
  <c r="L28" i="7"/>
  <c r="H28" i="7"/>
  <c r="D28" i="7"/>
  <c r="L27" i="7"/>
  <c r="H27" i="7"/>
  <c r="D27" i="7"/>
  <c r="L26" i="7"/>
  <c r="H26" i="7"/>
  <c r="D26" i="7"/>
  <c r="L25" i="7"/>
  <c r="H25" i="7"/>
  <c r="D25" i="7"/>
  <c r="L24" i="7"/>
  <c r="H24" i="7"/>
  <c r="D24" i="7"/>
  <c r="L23" i="7"/>
  <c r="H23" i="7"/>
  <c r="D23" i="7"/>
  <c r="L22" i="7"/>
  <c r="H22" i="7"/>
  <c r="D22" i="7"/>
  <c r="L21" i="7"/>
  <c r="H21" i="7"/>
  <c r="D21" i="7"/>
  <c r="L20" i="7"/>
  <c r="H20" i="7"/>
  <c r="D20" i="7"/>
  <c r="L19" i="7"/>
  <c r="N19" i="7" s="1"/>
  <c r="H19" i="7"/>
  <c r="D19" i="7"/>
  <c r="L18" i="7"/>
  <c r="H18" i="7"/>
  <c r="O18" i="7" s="1"/>
  <c r="D18" i="7"/>
  <c r="L17" i="7"/>
  <c r="H17" i="7"/>
  <c r="D17" i="7"/>
  <c r="L16" i="7"/>
  <c r="H16" i="7"/>
  <c r="D16" i="7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6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N16" i="6" s="1"/>
  <c r="N64" i="6" s="1"/>
  <c r="L15" i="6"/>
  <c r="L14" i="6"/>
  <c r="H54" i="6"/>
  <c r="H53" i="6"/>
  <c r="O53" i="6" s="1"/>
  <c r="M66" i="6" s="1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6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O17" i="6" s="1"/>
  <c r="M65" i="6" s="1"/>
  <c r="H16" i="6"/>
  <c r="H15" i="6"/>
  <c r="H14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6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L50" i="5"/>
  <c r="L49" i="5"/>
  <c r="N49" i="5" s="1"/>
  <c r="J59" i="5" s="1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2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N13" i="5" s="1"/>
  <c r="J58" i="5" s="1"/>
  <c r="L12" i="5"/>
  <c r="L11" i="5"/>
  <c r="L10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2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O12" i="5" s="1"/>
  <c r="I57" i="5" s="1"/>
  <c r="H11" i="5"/>
  <c r="H10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2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C25" i="4"/>
  <c r="C24" i="4"/>
  <c r="N18" i="7" l="1"/>
  <c r="O33" i="7"/>
  <c r="B60" i="7" s="1"/>
  <c r="O13" i="5"/>
  <c r="I58" i="5" s="1"/>
  <c r="N17" i="6"/>
  <c r="N65" i="6" s="1"/>
  <c r="N33" i="7"/>
  <c r="D60" i="7" s="1"/>
  <c r="N54" i="7"/>
  <c r="D61" i="7" s="1"/>
  <c r="O49" i="5"/>
  <c r="I59" i="5" s="1"/>
  <c r="N12" i="5"/>
  <c r="J57" i="5" s="1"/>
  <c r="O16" i="6"/>
  <c r="M64" i="6" s="1"/>
  <c r="N53" i="6"/>
  <c r="N66" i="6" s="1"/>
  <c r="O19" i="7"/>
  <c r="G34" i="4"/>
  <c r="F29" i="4"/>
  <c r="E32" i="4"/>
  <c r="E30" i="4"/>
  <c r="E29" i="4"/>
  <c r="E27" i="4"/>
  <c r="E25" i="4"/>
  <c r="F25" i="4" s="1"/>
  <c r="G25" i="4" s="1"/>
  <c r="E24" i="4"/>
  <c r="D32" i="4"/>
  <c r="D30" i="4"/>
  <c r="D29" i="4"/>
  <c r="D27" i="4"/>
  <c r="D25" i="4"/>
  <c r="D24" i="4"/>
  <c r="C32" i="4"/>
  <c r="F32" i="4" s="1"/>
  <c r="C27" i="4"/>
  <c r="F27" i="4" s="1"/>
  <c r="C29" i="4"/>
  <c r="C30" i="4"/>
  <c r="F30" i="4" s="1"/>
  <c r="G30" i="4" s="1"/>
  <c r="H30" i="4" s="1"/>
  <c r="E54" i="4"/>
  <c r="E52" i="4" s="1"/>
  <c r="E56" i="4" s="1"/>
  <c r="D54" i="4"/>
  <c r="D52" i="4" s="1"/>
  <c r="D56" i="4" s="1"/>
  <c r="C54" i="4"/>
  <c r="C52" i="4" s="1"/>
  <c r="C56" i="4" s="1"/>
  <c r="E50" i="4"/>
  <c r="C50" i="4"/>
  <c r="E6" i="4"/>
  <c r="E9" i="4" s="1"/>
  <c r="E12" i="4" s="1"/>
  <c r="E15" i="4" s="1"/>
  <c r="E33" i="4" s="1"/>
  <c r="D6" i="4"/>
  <c r="D26" i="4" s="1"/>
  <c r="C6" i="4"/>
  <c r="E58" i="1"/>
  <c r="E54" i="1" s="1"/>
  <c r="E55" i="1" s="1"/>
  <c r="C58" i="1"/>
  <c r="C54" i="1" s="1"/>
  <c r="C55" i="1" s="1"/>
  <c r="D58" i="1"/>
  <c r="D54" i="1" s="1"/>
  <c r="D55" i="1" s="1"/>
  <c r="C26" i="1"/>
  <c r="H44" i="1"/>
  <c r="I44" i="1" s="1"/>
  <c r="H43" i="1"/>
  <c r="I43" i="1" s="1"/>
  <c r="H42" i="1"/>
  <c r="I42" i="1" s="1"/>
  <c r="H41" i="1"/>
  <c r="H40" i="1"/>
  <c r="H38" i="1"/>
  <c r="I38" i="1" s="1"/>
  <c r="H36" i="1"/>
  <c r="I36" i="1" s="1"/>
  <c r="H35" i="1"/>
  <c r="I35" i="1" s="1"/>
  <c r="H34" i="1"/>
  <c r="I34" i="1" s="1"/>
  <c r="H33" i="1"/>
  <c r="H32" i="1"/>
  <c r="H31" i="1"/>
  <c r="H29" i="1"/>
  <c r="H28" i="1"/>
  <c r="I28" i="1" s="1"/>
  <c r="H27" i="1"/>
  <c r="H25" i="1"/>
  <c r="I25" i="1" s="1"/>
  <c r="H24" i="1"/>
  <c r="I24" i="1" s="1"/>
  <c r="H23" i="1"/>
  <c r="I23" i="1" s="1"/>
  <c r="H22" i="1"/>
  <c r="I22" i="1" s="1"/>
  <c r="H21" i="1"/>
  <c r="H20" i="1"/>
  <c r="H19" i="1"/>
  <c r="H18" i="1"/>
  <c r="H17" i="1"/>
  <c r="H16" i="1"/>
  <c r="I16" i="1" s="1"/>
  <c r="H15" i="1"/>
  <c r="H13" i="1"/>
  <c r="H12" i="1"/>
  <c r="I12" i="1" s="1"/>
  <c r="H10" i="1"/>
  <c r="I10" i="1" s="1"/>
  <c r="H9" i="1"/>
  <c r="H7" i="1"/>
  <c r="I7" i="1" s="1"/>
  <c r="H5" i="1"/>
  <c r="I5" i="1" s="1"/>
  <c r="H4" i="1"/>
  <c r="I4" i="1" s="1"/>
  <c r="F48" i="1"/>
  <c r="F44" i="1"/>
  <c r="G44" i="1" s="1"/>
  <c r="F43" i="1"/>
  <c r="G43" i="1" s="1"/>
  <c r="F42" i="1"/>
  <c r="G42" i="1" s="1"/>
  <c r="F41" i="1"/>
  <c r="F40" i="1"/>
  <c r="F38" i="1"/>
  <c r="G38" i="1" s="1"/>
  <c r="F36" i="1"/>
  <c r="G36" i="1" s="1"/>
  <c r="F35" i="1"/>
  <c r="G35" i="1" s="1"/>
  <c r="F34" i="1"/>
  <c r="G34" i="1" s="1"/>
  <c r="F33" i="1"/>
  <c r="F32" i="1"/>
  <c r="F31" i="1"/>
  <c r="F29" i="1"/>
  <c r="F28" i="1"/>
  <c r="G28" i="1" s="1"/>
  <c r="F27" i="1"/>
  <c r="F25" i="1"/>
  <c r="G25" i="1" s="1"/>
  <c r="F24" i="1"/>
  <c r="G24" i="1" s="1"/>
  <c r="F23" i="1"/>
  <c r="G23" i="1" s="1"/>
  <c r="F22" i="1"/>
  <c r="G22" i="1" s="1"/>
  <c r="F12" i="1"/>
  <c r="G12" i="1" s="1"/>
  <c r="F10" i="1"/>
  <c r="G10" i="1" s="1"/>
  <c r="F9" i="1"/>
  <c r="F7" i="1"/>
  <c r="G7" i="1" s="1"/>
  <c r="F5" i="1"/>
  <c r="G5" i="1" s="1"/>
  <c r="F4" i="1"/>
  <c r="G4" i="1" s="1"/>
  <c r="E45" i="1"/>
  <c r="D45" i="1"/>
  <c r="C45" i="1"/>
  <c r="E37" i="1"/>
  <c r="E39" i="1" s="1"/>
  <c r="D37" i="1"/>
  <c r="D39" i="1" s="1"/>
  <c r="C37" i="1"/>
  <c r="C39" i="1" s="1"/>
  <c r="E26" i="1"/>
  <c r="E30" i="1" s="1"/>
  <c r="D26" i="1"/>
  <c r="D30" i="1" s="1"/>
  <c r="E6" i="1"/>
  <c r="E8" i="1" s="1"/>
  <c r="E11" i="1" s="1"/>
  <c r="E14" i="1" s="1"/>
  <c r="D6" i="1"/>
  <c r="D8" i="1" s="1"/>
  <c r="D11" i="1" s="1"/>
  <c r="D14" i="1" s="1"/>
  <c r="H14" i="1" s="1"/>
  <c r="C6" i="1"/>
  <c r="C8" i="1" s="1"/>
  <c r="C11" i="1" s="1"/>
  <c r="C14" i="1" s="1"/>
  <c r="G29" i="4" l="1"/>
  <c r="H29" i="4" s="1"/>
  <c r="C9" i="4"/>
  <c r="C28" i="4" s="1"/>
  <c r="C26" i="4"/>
  <c r="G32" i="4"/>
  <c r="H32" i="4" s="1"/>
  <c r="G27" i="4"/>
  <c r="H27" i="4" s="1"/>
  <c r="C52" i="1"/>
  <c r="I14" i="1"/>
  <c r="C30" i="1"/>
  <c r="D53" i="1"/>
  <c r="F45" i="1"/>
  <c r="G45" i="1" s="1"/>
  <c r="H30" i="1"/>
  <c r="I30" i="1" s="1"/>
  <c r="C53" i="1"/>
  <c r="E53" i="1"/>
  <c r="H45" i="1"/>
  <c r="I45" i="1" s="1"/>
  <c r="E48" i="4"/>
  <c r="E47" i="4"/>
  <c r="E31" i="4"/>
  <c r="E26" i="4"/>
  <c r="E28" i="4"/>
  <c r="C12" i="4"/>
  <c r="C31" i="4" s="1"/>
  <c r="F31" i="4" s="1"/>
  <c r="G31" i="4" s="1"/>
  <c r="H31" i="4" s="1"/>
  <c r="D50" i="4"/>
  <c r="D9" i="4"/>
  <c r="D28" i="4" s="1"/>
  <c r="F30" i="1"/>
  <c r="G30" i="1" s="1"/>
  <c r="F8" i="1"/>
  <c r="G8" i="1" s="1"/>
  <c r="F26" i="1"/>
  <c r="G26" i="1" s="1"/>
  <c r="F37" i="1"/>
  <c r="G37" i="1" s="1"/>
  <c r="F39" i="1"/>
  <c r="G39" i="1" s="1"/>
  <c r="H6" i="1"/>
  <c r="I6" i="1" s="1"/>
  <c r="H11" i="1"/>
  <c r="I11" i="1" s="1"/>
  <c r="H37" i="1"/>
  <c r="I37" i="1" s="1"/>
  <c r="H39" i="1"/>
  <c r="I39" i="1" s="1"/>
  <c r="C50" i="1"/>
  <c r="E50" i="1"/>
  <c r="E52" i="1"/>
  <c r="D51" i="1"/>
  <c r="F6" i="1"/>
  <c r="G6" i="1" s="1"/>
  <c r="F11" i="1"/>
  <c r="H8" i="1"/>
  <c r="I8" i="1" s="1"/>
  <c r="H26" i="1"/>
  <c r="I26" i="1" s="1"/>
  <c r="D50" i="1"/>
  <c r="D52" i="1"/>
  <c r="C51" i="1"/>
  <c r="E51" i="1"/>
  <c r="C47" i="1"/>
  <c r="E47" i="1"/>
  <c r="E49" i="1" s="1"/>
  <c r="D47" i="1"/>
  <c r="F26" i="4" l="1"/>
  <c r="G26" i="4" s="1"/>
  <c r="H26" i="4" s="1"/>
  <c r="F28" i="4"/>
  <c r="G28" i="4" s="1"/>
  <c r="H28" i="4" s="1"/>
  <c r="C49" i="1"/>
  <c r="D12" i="4"/>
  <c r="D31" i="4" s="1"/>
  <c r="C15" i="4"/>
  <c r="C33" i="4" s="1"/>
  <c r="F33" i="4" s="1"/>
  <c r="G33" i="4" s="1"/>
  <c r="F14" i="1"/>
  <c r="G14" i="1" s="1"/>
  <c r="G11" i="1"/>
  <c r="F47" i="1"/>
  <c r="G47" i="1" s="1"/>
  <c r="D49" i="1"/>
  <c r="F49" i="1" s="1"/>
  <c r="H47" i="1"/>
  <c r="I47" i="1" s="1"/>
  <c r="C47" i="4" l="1"/>
  <c r="C48" i="4"/>
  <c r="D15" i="4"/>
  <c r="D33" i="4" s="1"/>
  <c r="D48" i="4" l="1"/>
  <c r="D47" i="4"/>
</calcChain>
</file>

<file path=xl/sharedStrings.xml><?xml version="1.0" encoding="utf-8"?>
<sst xmlns="http://schemas.openxmlformats.org/spreadsheetml/2006/main" count="354" uniqueCount="145">
  <si>
    <t>Net sales</t>
  </si>
  <si>
    <t>Cost of goods sold</t>
  </si>
  <si>
    <t>GP</t>
  </si>
  <si>
    <t>Operating expenses</t>
  </si>
  <si>
    <t>Income from operations</t>
  </si>
  <si>
    <t>Other revenues and gains</t>
  </si>
  <si>
    <t>Other expenses and losses</t>
  </si>
  <si>
    <t>Income before tax</t>
  </si>
  <si>
    <t>Income tax</t>
  </si>
  <si>
    <t>Net income for the year</t>
  </si>
  <si>
    <t>Earnings per share</t>
  </si>
  <si>
    <t>Assets</t>
  </si>
  <si>
    <t>Current assets</t>
  </si>
  <si>
    <t>Cash and cash equivalents</t>
  </si>
  <si>
    <t>Net receivables</t>
  </si>
  <si>
    <t>Inventory</t>
  </si>
  <si>
    <t>Other current assets</t>
  </si>
  <si>
    <t>Total current assets</t>
  </si>
  <si>
    <t>Property, plant and equipment</t>
  </si>
  <si>
    <t>Total assets</t>
  </si>
  <si>
    <t>Current liabilities</t>
  </si>
  <si>
    <t>Accounts payable</t>
  </si>
  <si>
    <t>Short/current long-term debt</t>
  </si>
  <si>
    <t>Other current liabilities</t>
  </si>
  <si>
    <t>Total current liabilities</t>
  </si>
  <si>
    <t>Long-term debt</t>
  </si>
  <si>
    <t>Total liabilities</t>
  </si>
  <si>
    <t>Stockholders’ equity</t>
  </si>
  <si>
    <t>Common stock</t>
  </si>
  <si>
    <t>Additional paid-in capital</t>
  </si>
  <si>
    <t>Retained earnings</t>
  </si>
  <si>
    <t>Total stockholders’ equity</t>
  </si>
  <si>
    <t>Total liabilities &amp; stockholders’ equity</t>
  </si>
  <si>
    <t>11-10</t>
  </si>
  <si>
    <t>10-9</t>
  </si>
  <si>
    <t xml:space="preserve">% </t>
  </si>
  <si>
    <t>Cash ratio</t>
  </si>
  <si>
    <t>cash + marketable securities</t>
  </si>
  <si>
    <t>current liabilities</t>
  </si>
  <si>
    <t>Quick ratio</t>
  </si>
  <si>
    <t>cash + marketable securities +</t>
  </si>
  <si>
    <t>net accounts receivable</t>
  </si>
  <si>
    <t>Current ratio</t>
  </si>
  <si>
    <t>current assets</t>
  </si>
  <si>
    <t>Accounts receivable</t>
  </si>
  <si>
    <t>turnover</t>
  </si>
  <si>
    <t>net sales</t>
  </si>
  <si>
    <t>average gross receivables</t>
  </si>
  <si>
    <t>Days to collect</t>
  </si>
  <si>
    <t>receivables</t>
  </si>
  <si>
    <t>365 days</t>
  </si>
  <si>
    <t>accounts receivable turnover</t>
  </si>
  <si>
    <t>cost of goods sold</t>
  </si>
  <si>
    <t>average inventory</t>
  </si>
  <si>
    <t>Days to sell</t>
  </si>
  <si>
    <t>inventory</t>
  </si>
  <si>
    <t>inventory turnover</t>
  </si>
  <si>
    <t>Debt to equity</t>
  </si>
  <si>
    <t>total liabilities</t>
  </si>
  <si>
    <t>total equity</t>
  </si>
  <si>
    <t>Times interest earned</t>
  </si>
  <si>
    <t>operating income</t>
  </si>
  <si>
    <t>interest expense</t>
  </si>
  <si>
    <t>net income</t>
  </si>
  <si>
    <t>average common shares outstanding</t>
  </si>
  <si>
    <t>Gross profit percent</t>
  </si>
  <si>
    <t>Profit margin</t>
  </si>
  <si>
    <t>Return on assets</t>
  </si>
  <si>
    <t>common equity</t>
  </si>
  <si>
    <t>=</t>
  </si>
  <si>
    <t>net sales − cost of goods sold</t>
  </si>
  <si>
    <t>income before taxes</t>
  </si>
  <si>
    <t>average total assets</t>
  </si>
  <si>
    <t>income before taxes − preferred dividends</t>
  </si>
  <si>
    <t>average stockholders’ equity</t>
  </si>
  <si>
    <t>a</t>
  </si>
  <si>
    <t>b</t>
  </si>
  <si>
    <t>Current Ratio</t>
  </si>
  <si>
    <t>Quick Ratio</t>
  </si>
  <si>
    <t xml:space="preserve">Cash Ratio </t>
  </si>
  <si>
    <t>Accounts receivable Turnover</t>
  </si>
  <si>
    <t>Average Inventory</t>
  </si>
  <si>
    <t>Days to collect recievable</t>
  </si>
  <si>
    <t>Common Size Income Statement</t>
  </si>
  <si>
    <t>Account Heads</t>
  </si>
  <si>
    <t>$ Value</t>
  </si>
  <si>
    <t>Sales</t>
  </si>
  <si>
    <t>Sales Returns and Allowances</t>
  </si>
  <si>
    <t>Cost of Sales*</t>
  </si>
  <si>
    <t>Gross Profit</t>
  </si>
  <si>
    <t>OPERATING EXPENSES-Allocated</t>
  </si>
  <si>
    <t>Salaries-Management</t>
  </si>
  <si>
    <t>Salaries-Office</t>
  </si>
  <si>
    <t>Licensing and certification fees</t>
  </si>
  <si>
    <t>Security</t>
  </si>
  <si>
    <t>Insurance</t>
  </si>
  <si>
    <t>Medical benefits</t>
  </si>
  <si>
    <t>Advertising</t>
  </si>
  <si>
    <t>Business publications</t>
  </si>
  <si>
    <t>Property taxes</t>
  </si>
  <si>
    <t>Bad debts</t>
  </si>
  <si>
    <t>Depreciation expense</t>
  </si>
  <si>
    <t>Accounting fees</t>
  </si>
  <si>
    <t>Total operating expenses-Allocated</t>
  </si>
  <si>
    <t>OPERATING EXPENSES-Direct</t>
  </si>
  <si>
    <t>Salaries-Sales</t>
  </si>
  <si>
    <t>Wages Rental</t>
  </si>
  <si>
    <t>-</t>
  </si>
  <si>
    <t>Wages-Mechanics</t>
  </si>
  <si>
    <t>Wages-Warehouse</t>
  </si>
  <si>
    <t>Garbage collection</t>
  </si>
  <si>
    <t>Payroll benefits</t>
  </si>
  <si>
    <t>Rent- Warehouse</t>
  </si>
  <si>
    <t>Telephone</t>
  </si>
  <si>
    <t>Utilities</t>
  </si>
  <si>
    <t>Postage</t>
  </si>
  <si>
    <t>Linen service</t>
  </si>
  <si>
    <t>Repairs and maintenance</t>
  </si>
  <si>
    <t>Cleaning service</t>
  </si>
  <si>
    <t>Legal service</t>
  </si>
  <si>
    <t>Fuel</t>
  </si>
  <si>
    <t>Travel and entertainment</t>
  </si>
  <si>
    <t>Pension expense</t>
  </si>
  <si>
    <t>Office supplies</t>
  </si>
  <si>
    <t>Miscellaneous</t>
  </si>
  <si>
    <t>Total operating expenses-Direct</t>
  </si>
  <si>
    <t>Total operating expenses</t>
  </si>
  <si>
    <t>OPERATING INCOME</t>
  </si>
  <si>
    <t>Preliminary</t>
  </si>
  <si>
    <t>% of Net Sales</t>
  </si>
  <si>
    <t>Common-size Income Statement</t>
  </si>
  <si>
    <t>Three Years Ending December31,2016</t>
  </si>
  <si>
    <t>Welburn Division</t>
  </si>
  <si>
    <t>Solar Electro Division</t>
  </si>
  <si>
    <t>Machine-Tech Division</t>
  </si>
  <si>
    <t>There is a consistent increase in the cost of goods sold resulting in the reduction of gross profit over the period. Decrease in operating expenses may indicates understatement of expenses.</t>
  </si>
  <si>
    <t>Interpretation:</t>
  </si>
  <si>
    <t>Operating expenses – Allocated</t>
  </si>
  <si>
    <t>Operating expenses – Direct</t>
  </si>
  <si>
    <t>Account Balance</t>
  </si>
  <si>
    <t>Estimate of $ Amount of Potential Misstatement</t>
  </si>
  <si>
    <r>
      <t>Cost of goods sold</t>
    </r>
    <r>
      <rPr>
        <sz val="11"/>
        <color theme="1"/>
        <rFont val="Times New Roman"/>
        <family val="1"/>
      </rPr>
      <t xml:space="preserve"> </t>
    </r>
  </si>
  <si>
    <t>Potential Misstatement Differential in %</t>
  </si>
  <si>
    <t>15-14</t>
  </si>
  <si>
    <t>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</si>
</sst>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#,##0.0000"/>
    <numFmt numFmtId="167" formatCode="_(* #,##0.0000_);_(* \(#,##0.00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Helv"/>
    </font>
    <font>
      <sz val="9"/>
      <color theme="1"/>
      <name val="Times New Roman"/>
      <family val="1"/>
    </font>
    <font>
      <b/>
      <sz val="11"/>
      <name val="Calibri"/>
      <family val="2"/>
      <scheme val="minor"/>
    </font>
    <font>
      <u/>
      <sz val="11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u/>
      <sz val="11"/>
      <color theme="0"/>
      <name val="Times New Roman"/>
      <family val="1"/>
    </font>
    <font>
      <sz val="11"/>
      <color theme="0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110">
    <xf numFmtId="0" fontId="0" fillId="0" borderId="0" xfId="0"/>
    <xf numFmtId="0" fontId="2" fillId="0" borderId="0" xfId="0" applyFont="1"/>
    <xf numFmtId="3" fontId="2" fillId="0" borderId="0" xfId="0" applyNumberFormat="1" applyFont="1"/>
    <xf numFmtId="164" fontId="2" fillId="0" borderId="0" xfId="1" applyNumberFormat="1" applyFont="1"/>
    <xf numFmtId="8" fontId="2" fillId="0" borderId="0" xfId="0" applyNumberFormat="1" applyFont="1"/>
    <xf numFmtId="164" fontId="2" fillId="0" borderId="1" xfId="1" applyNumberFormat="1" applyFont="1" applyBorder="1"/>
    <xf numFmtId="164" fontId="2" fillId="0" borderId="2" xfId="1" applyNumberFormat="1" applyFont="1" applyBorder="1"/>
    <xf numFmtId="164" fontId="2" fillId="0" borderId="3" xfId="1" applyNumberFormat="1" applyFont="1" applyBorder="1"/>
    <xf numFmtId="164" fontId="3" fillId="0" borderId="0" xfId="1" applyNumberFormat="1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3" fontId="3" fillId="0" borderId="0" xfId="0" applyNumberFormat="1" applyFont="1"/>
    <xf numFmtId="164" fontId="2" fillId="0" borderId="4" xfId="1" applyNumberFormat="1" applyFont="1" applyBorder="1"/>
    <xf numFmtId="164" fontId="3" fillId="0" borderId="4" xfId="1" applyNumberFormat="1" applyFont="1" applyBorder="1"/>
    <xf numFmtId="3" fontId="3" fillId="0" borderId="4" xfId="0" applyNumberFormat="1" applyFont="1" applyBorder="1"/>
    <xf numFmtId="43" fontId="2" fillId="0" borderId="0" xfId="1" applyFont="1"/>
    <xf numFmtId="9" fontId="2" fillId="0" borderId="0" xfId="2" applyFont="1"/>
    <xf numFmtId="164" fontId="3" fillId="0" borderId="0" xfId="1" quotePrefix="1" applyNumberFormat="1" applyFont="1" applyAlignment="1">
      <alignment horizontal="center" vertical="center"/>
    </xf>
    <xf numFmtId="9" fontId="3" fillId="0" borderId="0" xfId="2" applyFont="1"/>
    <xf numFmtId="3" fontId="2" fillId="0" borderId="5" xfId="0" applyNumberFormat="1" applyFont="1" applyBorder="1"/>
    <xf numFmtId="164" fontId="2" fillId="0" borderId="5" xfId="1" applyNumberFormat="1" applyFont="1" applyBorder="1"/>
    <xf numFmtId="0" fontId="3" fillId="0" borderId="0" xfId="0" applyFont="1" applyBorder="1"/>
    <xf numFmtId="0" fontId="2" fillId="0" borderId="0" xfId="0" applyFont="1" applyBorder="1"/>
    <xf numFmtId="164" fontId="2" fillId="0" borderId="0" xfId="1" applyNumberFormat="1" applyFont="1" applyBorder="1"/>
    <xf numFmtId="9" fontId="2" fillId="0" borderId="0" xfId="2" applyFont="1" applyBorder="1"/>
    <xf numFmtId="164" fontId="3" fillId="0" borderId="0" xfId="1" applyNumberFormat="1" applyFont="1" applyBorder="1"/>
    <xf numFmtId="43" fontId="2" fillId="0" borderId="0" xfId="1" applyFont="1" applyBorder="1"/>
    <xf numFmtId="164" fontId="3" fillId="0" borderId="0" xfId="1" quotePrefix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9" fontId="3" fillId="0" borderId="0" xfId="2" applyFont="1" applyBorder="1"/>
    <xf numFmtId="10" fontId="2" fillId="0" borderId="0" xfId="2" applyNumberFormat="1" applyFont="1" applyBorder="1" applyAlignment="1">
      <alignment horizontal="center" vertical="center"/>
    </xf>
    <xf numFmtId="10" fontId="3" fillId="0" borderId="0" xfId="2" applyNumberFormat="1" applyFont="1" applyBorder="1" applyAlignment="1">
      <alignment horizontal="center" vertical="center"/>
    </xf>
    <xf numFmtId="10" fontId="2" fillId="0" borderId="0" xfId="0" applyNumberFormat="1" applyFont="1" applyBorder="1"/>
    <xf numFmtId="164" fontId="2" fillId="0" borderId="0" xfId="2" applyNumberFormat="1" applyFont="1" applyBorder="1"/>
    <xf numFmtId="0" fontId="8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2" fillId="0" borderId="0" xfId="0" applyFont="1" applyAlignment="1">
      <alignment vertical="top" wrapText="1"/>
    </xf>
    <xf numFmtId="0" fontId="5" fillId="2" borderId="0" xfId="0" applyFont="1" applyFill="1" applyAlignment="1" applyProtection="1">
      <alignment vertical="center" wrapText="1"/>
      <protection locked="0"/>
    </xf>
    <xf numFmtId="0" fontId="5" fillId="2" borderId="0" xfId="0" applyFont="1" applyFill="1" applyAlignment="1">
      <alignment vertical="top" wrapText="1"/>
    </xf>
    <xf numFmtId="0" fontId="12" fillId="2" borderId="0" xfId="0" applyFont="1" applyFill="1" applyAlignment="1">
      <alignment horizontal="center" vertical="top" wrapText="1"/>
    </xf>
    <xf numFmtId="3" fontId="13" fillId="2" borderId="0" xfId="0" applyNumberFormat="1" applyFont="1" applyFill="1" applyAlignment="1">
      <alignment horizontal="right" wrapText="1"/>
    </xf>
    <xf numFmtId="3" fontId="14" fillId="2" borderId="0" xfId="0" applyNumberFormat="1" applyFont="1" applyFill="1" applyAlignment="1">
      <alignment horizontal="right" wrapText="1"/>
    </xf>
    <xf numFmtId="0" fontId="13" fillId="2" borderId="0" xfId="0" applyFont="1" applyFill="1" applyAlignment="1">
      <alignment horizontal="right" wrapText="1"/>
    </xf>
    <xf numFmtId="0" fontId="15" fillId="2" borderId="0" xfId="0" applyFont="1" applyFill="1" applyAlignment="1">
      <alignment horizontal="right" wrapText="1"/>
    </xf>
    <xf numFmtId="0" fontId="6" fillId="2" borderId="0" xfId="0" applyFont="1" applyFill="1"/>
    <xf numFmtId="9" fontId="0" fillId="0" borderId="0" xfId="0" applyNumberFormat="1"/>
    <xf numFmtId="10" fontId="0" fillId="0" borderId="0" xfId="2" applyNumberFormat="1" applyFont="1"/>
    <xf numFmtId="0" fontId="0" fillId="0" borderId="0" xfId="0"/>
    <xf numFmtId="0" fontId="8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applyProtection="1">
      <alignment vertical="center" wrapText="1"/>
      <protection locked="0"/>
    </xf>
    <xf numFmtId="165" fontId="0" fillId="0" borderId="0" xfId="2" applyNumberFormat="1" applyFont="1"/>
    <xf numFmtId="166" fontId="2" fillId="0" borderId="0" xfId="0" applyNumberFormat="1" applyFont="1" applyAlignment="1">
      <alignment horizontal="right" wrapText="1"/>
    </xf>
    <xf numFmtId="166" fontId="10" fillId="0" borderId="0" xfId="0" applyNumberFormat="1" applyFont="1" applyAlignment="1">
      <alignment horizontal="right" wrapText="1"/>
    </xf>
    <xf numFmtId="165" fontId="0" fillId="0" borderId="0" xfId="0" applyNumberFormat="1"/>
    <xf numFmtId="165" fontId="0" fillId="0" borderId="5" xfId="2" applyNumberFormat="1" applyFont="1" applyBorder="1"/>
    <xf numFmtId="165" fontId="0" fillId="0" borderId="5" xfId="0" applyNumberFormat="1" applyBorder="1"/>
    <xf numFmtId="0" fontId="0" fillId="0" borderId="0" xfId="0"/>
    <xf numFmtId="3" fontId="2" fillId="0" borderId="0" xfId="0" applyNumberFormat="1" applyFont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left" wrapText="1" indent="1"/>
    </xf>
    <xf numFmtId="0" fontId="3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165" fontId="2" fillId="0" borderId="0" xfId="0" applyNumberFormat="1" applyFont="1"/>
    <xf numFmtId="165" fontId="2" fillId="0" borderId="5" xfId="0" applyNumberFormat="1" applyFont="1" applyBorder="1"/>
    <xf numFmtId="164" fontId="2" fillId="0" borderId="7" xfId="1" applyNumberFormat="1" applyFont="1" applyBorder="1"/>
    <xf numFmtId="166" fontId="2" fillId="0" borderId="0" xfId="0" applyNumberFormat="1" applyFont="1"/>
    <xf numFmtId="0" fontId="3" fillId="0" borderId="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center" vertical="center"/>
    </xf>
    <xf numFmtId="166" fontId="0" fillId="0" borderId="0" xfId="0" applyNumberFormat="1"/>
    <xf numFmtId="167" fontId="0" fillId="0" borderId="0" xfId="1" applyNumberFormat="1" applyFont="1"/>
    <xf numFmtId="3" fontId="2" fillId="0" borderId="0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2" fillId="0" borderId="7" xfId="1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top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activeCell="C4" sqref="C4"/>
    </sheetView>
  </sheetViews>
  <sheetFormatPr defaultRowHeight="15" x14ac:dyDescent="0.25"/>
  <cols>
    <col min="1" max="1" width="9.140625" style="1"/>
    <col min="2" max="2" width="33.140625" style="1" bestFit="1" customWidth="1"/>
    <col min="3" max="5" width="14.28515625" style="1" bestFit="1" customWidth="1"/>
    <col min="6" max="6" width="14" style="3" bestFit="1" customWidth="1"/>
    <col min="7" max="7" width="9.140625" style="1"/>
    <col min="8" max="8" width="13.7109375" style="1" bestFit="1" customWidth="1"/>
    <col min="9" max="16384" width="9.140625" style="1"/>
  </cols>
  <sheetData>
    <row r="1" spans="1:9" x14ac:dyDescent="0.25">
      <c r="A1" s="1" t="s">
        <v>75</v>
      </c>
    </row>
    <row r="2" spans="1:9" ht="15.75" x14ac:dyDescent="0.25">
      <c r="B2" s="11" t="s">
        <v>84</v>
      </c>
      <c r="C2" s="10">
        <v>2011</v>
      </c>
      <c r="D2" s="10">
        <v>2010</v>
      </c>
      <c r="E2" s="10">
        <v>2009</v>
      </c>
      <c r="F2" s="18" t="s">
        <v>33</v>
      </c>
      <c r="G2" s="9" t="s">
        <v>35</v>
      </c>
      <c r="H2" s="18" t="s">
        <v>34</v>
      </c>
      <c r="I2" s="9" t="s">
        <v>35</v>
      </c>
    </row>
    <row r="4" spans="1:9" x14ac:dyDescent="0.25">
      <c r="B4" s="1" t="s">
        <v>0</v>
      </c>
      <c r="C4" s="2">
        <v>150737628</v>
      </c>
      <c r="D4" s="2">
        <v>148586037</v>
      </c>
      <c r="E4" s="2">
        <v>144686413</v>
      </c>
      <c r="F4" s="3">
        <f t="shared" ref="F4:F12" si="0">C4-D4</f>
        <v>2151591</v>
      </c>
      <c r="G4" s="17">
        <f>F4/D4</f>
        <v>1.4480438696941624E-2</v>
      </c>
      <c r="H4" s="3">
        <f t="shared" ref="H4:H45" si="1">D4-E4</f>
        <v>3899624</v>
      </c>
      <c r="I4" s="17">
        <f>H4/E4</f>
        <v>2.6952247409713585E-2</v>
      </c>
    </row>
    <row r="5" spans="1:9" x14ac:dyDescent="0.25">
      <c r="B5" s="1" t="s">
        <v>1</v>
      </c>
      <c r="C5" s="20">
        <v>109284780</v>
      </c>
      <c r="D5" s="20">
        <v>106255499</v>
      </c>
      <c r="E5" s="20">
        <v>101988165</v>
      </c>
      <c r="F5" s="21">
        <f t="shared" si="0"/>
        <v>3029281</v>
      </c>
      <c r="G5" s="17">
        <f>F5/D5</f>
        <v>2.8509404487385637E-2</v>
      </c>
      <c r="H5" s="21">
        <f t="shared" si="1"/>
        <v>4267334</v>
      </c>
      <c r="I5" s="17">
        <f>H5/E5</f>
        <v>4.1841462683439787E-2</v>
      </c>
    </row>
    <row r="6" spans="1:9" x14ac:dyDescent="0.25">
      <c r="B6" s="1" t="s">
        <v>2</v>
      </c>
      <c r="C6" s="2">
        <f>C4-C5</f>
        <v>41452848</v>
      </c>
      <c r="D6" s="1">
        <f>D4-D5</f>
        <v>42330538</v>
      </c>
      <c r="E6" s="1">
        <f>E4-E5</f>
        <v>42698248</v>
      </c>
      <c r="F6" s="3">
        <f t="shared" si="0"/>
        <v>-877690</v>
      </c>
      <c r="G6" s="17">
        <f>F6/D6</f>
        <v>-2.0734203756162986E-2</v>
      </c>
      <c r="H6" s="3">
        <f t="shared" si="1"/>
        <v>-367710</v>
      </c>
      <c r="I6" s="17">
        <f>H6/E6</f>
        <v>-8.6118287570019266E-3</v>
      </c>
    </row>
    <row r="7" spans="1:9" x14ac:dyDescent="0.25">
      <c r="B7" s="1" t="s">
        <v>3</v>
      </c>
      <c r="C7" s="20">
        <v>37177738</v>
      </c>
      <c r="D7" s="20">
        <v>38133969</v>
      </c>
      <c r="E7" s="20">
        <v>37241108</v>
      </c>
      <c r="F7" s="21">
        <f t="shared" si="0"/>
        <v>-956231</v>
      </c>
      <c r="G7" s="17">
        <f>F7/D7</f>
        <v>-2.5075569763011032E-2</v>
      </c>
      <c r="H7" s="21">
        <f t="shared" si="1"/>
        <v>892861</v>
      </c>
      <c r="I7" s="17">
        <f>H7/E7</f>
        <v>2.3975145959674454E-2</v>
      </c>
    </row>
    <row r="8" spans="1:9" x14ac:dyDescent="0.25">
      <c r="B8" s="1" t="s">
        <v>4</v>
      </c>
      <c r="C8" s="3">
        <f>C6-C7</f>
        <v>4275110</v>
      </c>
      <c r="D8" s="3">
        <f>D6-D7</f>
        <v>4196569</v>
      </c>
      <c r="E8" s="3">
        <f>E6-E7</f>
        <v>5457140</v>
      </c>
      <c r="F8" s="3">
        <f t="shared" si="0"/>
        <v>78541</v>
      </c>
      <c r="G8" s="17">
        <f>F8/D8</f>
        <v>1.8715526898282858E-2</v>
      </c>
      <c r="H8" s="3">
        <f t="shared" si="1"/>
        <v>-1260571</v>
      </c>
      <c r="I8" s="17">
        <f>H8/E8</f>
        <v>-0.23099480680356377</v>
      </c>
    </row>
    <row r="9" spans="1:9" x14ac:dyDescent="0.25">
      <c r="B9" s="1" t="s">
        <v>5</v>
      </c>
      <c r="C9" s="1">
        <v>0</v>
      </c>
      <c r="D9" s="1">
        <v>0</v>
      </c>
      <c r="E9" s="1">
        <v>0</v>
      </c>
      <c r="F9" s="3">
        <f t="shared" si="0"/>
        <v>0</v>
      </c>
      <c r="G9" s="17"/>
      <c r="H9" s="3">
        <f t="shared" si="1"/>
        <v>0</v>
      </c>
      <c r="I9" s="17"/>
    </row>
    <row r="10" spans="1:9" x14ac:dyDescent="0.25">
      <c r="B10" s="1" t="s">
        <v>6</v>
      </c>
      <c r="C10" s="20">
        <v>2181948</v>
      </c>
      <c r="D10" s="20">
        <v>2299217</v>
      </c>
      <c r="E10" s="20">
        <v>2397953</v>
      </c>
      <c r="F10" s="21">
        <f t="shared" si="0"/>
        <v>-117269</v>
      </c>
      <c r="G10" s="17">
        <f>F10/D10</f>
        <v>-5.1003885235712851E-2</v>
      </c>
      <c r="H10" s="21">
        <f t="shared" si="1"/>
        <v>-98736</v>
      </c>
      <c r="I10" s="17">
        <f>H10/E10</f>
        <v>-4.1175118945200345E-2</v>
      </c>
    </row>
    <row r="11" spans="1:9" x14ac:dyDescent="0.25">
      <c r="B11" s="1" t="s">
        <v>7</v>
      </c>
      <c r="C11" s="2">
        <f>C8+C9-C10</f>
        <v>2093162</v>
      </c>
      <c r="D11" s="3">
        <f>D8+D9-D10</f>
        <v>1897352</v>
      </c>
      <c r="E11" s="3">
        <f>E8+E9-E10</f>
        <v>3059187</v>
      </c>
      <c r="F11" s="3">
        <f t="shared" si="0"/>
        <v>195810</v>
      </c>
      <c r="G11" s="17">
        <f>F11/D11</f>
        <v>0.10320172535196422</v>
      </c>
      <c r="H11" s="3">
        <f t="shared" si="1"/>
        <v>-1161835</v>
      </c>
      <c r="I11" s="17">
        <f>H11/E11</f>
        <v>-0.37978554432926132</v>
      </c>
    </row>
    <row r="12" spans="1:9" x14ac:dyDescent="0.25">
      <c r="B12" s="1" t="s">
        <v>8</v>
      </c>
      <c r="C12" s="2">
        <v>883437</v>
      </c>
      <c r="D12" s="2">
        <v>858941</v>
      </c>
      <c r="E12" s="2">
        <v>1341536</v>
      </c>
      <c r="F12" s="3">
        <f t="shared" si="0"/>
        <v>24496</v>
      </c>
      <c r="G12" s="17">
        <f>F12/D12</f>
        <v>2.8518838895803089E-2</v>
      </c>
      <c r="H12" s="3">
        <f t="shared" si="1"/>
        <v>-482595</v>
      </c>
      <c r="I12" s="17">
        <f>H12/E12</f>
        <v>-0.35973317152875511</v>
      </c>
    </row>
    <row r="13" spans="1:9" x14ac:dyDescent="0.25">
      <c r="G13" s="17"/>
      <c r="H13" s="3">
        <f t="shared" si="1"/>
        <v>0</v>
      </c>
      <c r="I13" s="17"/>
    </row>
    <row r="14" spans="1:9" s="11" customFormat="1" ht="15.75" thickBot="1" x14ac:dyDescent="0.3">
      <c r="B14" s="11" t="s">
        <v>9</v>
      </c>
      <c r="C14" s="15">
        <f>C11-C12</f>
        <v>1209725</v>
      </c>
      <c r="D14" s="14">
        <f>D11-D12</f>
        <v>1038411</v>
      </c>
      <c r="E14" s="14">
        <f>E11-E12</f>
        <v>1717651</v>
      </c>
      <c r="F14" s="8">
        <f>F11-F12</f>
        <v>171314</v>
      </c>
      <c r="G14" s="17">
        <f>F14/D14</f>
        <v>0.16497706592091185</v>
      </c>
      <c r="H14" s="8">
        <f t="shared" si="1"/>
        <v>-679240</v>
      </c>
      <c r="I14" s="19">
        <f>H14/E14</f>
        <v>-0.39544703784412549</v>
      </c>
    </row>
    <row r="15" spans="1:9" s="11" customFormat="1" thickTop="1" x14ac:dyDescent="0.2">
      <c r="C15" s="12"/>
      <c r="D15" s="8"/>
      <c r="E15" s="8"/>
      <c r="F15" s="8"/>
      <c r="H15" s="8">
        <f t="shared" si="1"/>
        <v>0</v>
      </c>
      <c r="I15" s="19"/>
    </row>
    <row r="16" spans="1:9" x14ac:dyDescent="0.25">
      <c r="B16" s="1" t="s">
        <v>10</v>
      </c>
      <c r="C16" s="4">
        <v>1.21</v>
      </c>
      <c r="D16" s="4">
        <v>1.04</v>
      </c>
      <c r="E16" s="4">
        <v>1.72</v>
      </c>
      <c r="H16" s="3">
        <f t="shared" si="1"/>
        <v>-0.67999999999999994</v>
      </c>
      <c r="I16" s="17">
        <f>H16/E16</f>
        <v>-0.39534883720930231</v>
      </c>
    </row>
    <row r="17" spans="2:9" x14ac:dyDescent="0.25">
      <c r="H17" s="3">
        <f t="shared" si="1"/>
        <v>0</v>
      </c>
      <c r="I17" s="17"/>
    </row>
    <row r="18" spans="2:9" x14ac:dyDescent="0.25">
      <c r="B18" s="11" t="s">
        <v>11</v>
      </c>
      <c r="H18" s="3">
        <f t="shared" si="1"/>
        <v>0</v>
      </c>
      <c r="I18" s="17"/>
    </row>
    <row r="19" spans="2:9" x14ac:dyDescent="0.25">
      <c r="H19" s="3">
        <f t="shared" si="1"/>
        <v>0</v>
      </c>
      <c r="I19" s="17"/>
    </row>
    <row r="20" spans="2:9" x14ac:dyDescent="0.25">
      <c r="B20" s="11" t="s">
        <v>12</v>
      </c>
      <c r="H20" s="3">
        <f t="shared" si="1"/>
        <v>0</v>
      </c>
      <c r="I20" s="17"/>
    </row>
    <row r="21" spans="2:9" x14ac:dyDescent="0.25">
      <c r="H21" s="3">
        <f t="shared" si="1"/>
        <v>0</v>
      </c>
      <c r="I21" s="17"/>
    </row>
    <row r="22" spans="2:9" x14ac:dyDescent="0.25">
      <c r="B22" s="1" t="s">
        <v>13</v>
      </c>
      <c r="C22" s="5">
        <v>7721279</v>
      </c>
      <c r="D22" s="5">
        <v>7324846</v>
      </c>
      <c r="E22" s="5">
        <v>8066545</v>
      </c>
      <c r="F22" s="3">
        <f t="shared" ref="F22:F45" si="2">C22-D22</f>
        <v>396433</v>
      </c>
      <c r="G22" s="17">
        <f>F22/D22</f>
        <v>5.4121683923457231E-2</v>
      </c>
      <c r="H22" s="3">
        <f t="shared" si="1"/>
        <v>-741699</v>
      </c>
      <c r="I22" s="17">
        <f>H22/E22</f>
        <v>-9.1947543836921511E-2</v>
      </c>
    </row>
    <row r="23" spans="2:9" x14ac:dyDescent="0.25">
      <c r="B23" s="1" t="s">
        <v>14</v>
      </c>
      <c r="C23" s="6">
        <v>13042165</v>
      </c>
      <c r="D23" s="6">
        <v>8619857</v>
      </c>
      <c r="E23" s="6">
        <v>7936409</v>
      </c>
      <c r="F23" s="3">
        <f t="shared" si="2"/>
        <v>4422308</v>
      </c>
      <c r="G23" s="17">
        <f>F23/D23</f>
        <v>0.51303728124492087</v>
      </c>
      <c r="H23" s="3">
        <f t="shared" si="1"/>
        <v>683448</v>
      </c>
      <c r="I23" s="17">
        <f>H23/E23</f>
        <v>8.6115521516091226E-2</v>
      </c>
    </row>
    <row r="24" spans="2:9" x14ac:dyDescent="0.25">
      <c r="B24" s="1" t="s">
        <v>15</v>
      </c>
      <c r="C24" s="6">
        <v>32236021</v>
      </c>
      <c r="D24" s="6">
        <v>25537198</v>
      </c>
      <c r="E24" s="6">
        <v>25271503</v>
      </c>
      <c r="F24" s="3">
        <f t="shared" si="2"/>
        <v>6698823</v>
      </c>
      <c r="G24" s="17">
        <f>F24/D24</f>
        <v>0.26231628857637396</v>
      </c>
      <c r="H24" s="3">
        <f t="shared" si="1"/>
        <v>265695</v>
      </c>
      <c r="I24" s="17">
        <f>H24/E24</f>
        <v>1.0513620816300478E-2</v>
      </c>
    </row>
    <row r="25" spans="2:9" x14ac:dyDescent="0.25">
      <c r="B25" s="1" t="s">
        <v>16</v>
      </c>
      <c r="C25" s="7">
        <v>172278</v>
      </c>
      <c r="D25" s="7">
        <v>143206</v>
      </c>
      <c r="E25" s="7">
        <v>131742</v>
      </c>
      <c r="F25" s="3">
        <f t="shared" si="2"/>
        <v>29072</v>
      </c>
      <c r="G25" s="17">
        <f>F25/D25</f>
        <v>0.20300825384411267</v>
      </c>
      <c r="H25" s="3">
        <f t="shared" si="1"/>
        <v>11464</v>
      </c>
      <c r="I25" s="17">
        <f>H25/E25</f>
        <v>8.7018566592278843E-2</v>
      </c>
    </row>
    <row r="26" spans="2:9" x14ac:dyDescent="0.25">
      <c r="B26" s="1" t="s">
        <v>17</v>
      </c>
      <c r="C26" s="3">
        <f>SUM(C22:C25)</f>
        <v>53171743</v>
      </c>
      <c r="D26" s="3">
        <f>SUM(D22:D25)</f>
        <v>41625107</v>
      </c>
      <c r="E26" s="3">
        <f>SUM(E22:E25)</f>
        <v>41406199</v>
      </c>
      <c r="F26" s="3">
        <f t="shared" si="2"/>
        <v>11546636</v>
      </c>
      <c r="G26" s="17">
        <f>F26/D26</f>
        <v>0.27739594759480135</v>
      </c>
      <c r="H26" s="3">
        <f t="shared" si="1"/>
        <v>218908</v>
      </c>
      <c r="I26" s="17">
        <f>H26/E26</f>
        <v>5.286841228773498E-3</v>
      </c>
    </row>
    <row r="27" spans="2:9" x14ac:dyDescent="0.25">
      <c r="C27" s="3"/>
      <c r="D27" s="3"/>
      <c r="E27" s="3"/>
      <c r="F27" s="3">
        <f t="shared" si="2"/>
        <v>0</v>
      </c>
      <c r="G27" s="17"/>
      <c r="H27" s="3">
        <f t="shared" si="1"/>
        <v>0</v>
      </c>
      <c r="I27" s="17"/>
    </row>
    <row r="28" spans="2:9" x14ac:dyDescent="0.25">
      <c r="B28" s="1" t="s">
        <v>18</v>
      </c>
      <c r="C28" s="3">
        <v>62263047</v>
      </c>
      <c r="D28" s="3">
        <v>61635530</v>
      </c>
      <c r="E28" s="3">
        <v>58268732</v>
      </c>
      <c r="F28" s="3">
        <f t="shared" si="2"/>
        <v>627517</v>
      </c>
      <c r="G28" s="17">
        <f>F28/D28</f>
        <v>1.0181091977305946E-2</v>
      </c>
      <c r="H28" s="3">
        <f t="shared" si="1"/>
        <v>3366798</v>
      </c>
      <c r="I28" s="17">
        <f>H28/E28</f>
        <v>5.7780526269217598E-2</v>
      </c>
    </row>
    <row r="29" spans="2:9" x14ac:dyDescent="0.25">
      <c r="C29" s="3"/>
      <c r="D29" s="3"/>
      <c r="E29" s="3"/>
      <c r="F29" s="3">
        <f t="shared" si="2"/>
        <v>0</v>
      </c>
      <c r="G29" s="17"/>
      <c r="H29" s="3">
        <f t="shared" si="1"/>
        <v>0</v>
      </c>
      <c r="I29" s="17"/>
    </row>
    <row r="30" spans="2:9" ht="15.75" thickBot="1" x14ac:dyDescent="0.3">
      <c r="B30" s="1" t="s">
        <v>19</v>
      </c>
      <c r="C30" s="14">
        <f>C26+C28</f>
        <v>115434790</v>
      </c>
      <c r="D30" s="14">
        <f>D26+D28</f>
        <v>103260637</v>
      </c>
      <c r="E30" s="14">
        <f>E26+E28</f>
        <v>99674931</v>
      </c>
      <c r="F30" s="3">
        <f t="shared" si="2"/>
        <v>12174153</v>
      </c>
      <c r="G30" s="17">
        <f>F30/D30</f>
        <v>0.11789732616117796</v>
      </c>
      <c r="H30" s="3">
        <f t="shared" si="1"/>
        <v>3585706</v>
      </c>
      <c r="I30" s="17">
        <f>H30/E30</f>
        <v>3.5974000323110329E-2</v>
      </c>
    </row>
    <row r="31" spans="2:9" ht="15.75" thickTop="1" x14ac:dyDescent="0.25">
      <c r="C31" s="3"/>
      <c r="D31" s="3"/>
      <c r="E31" s="3"/>
      <c r="F31" s="3">
        <f t="shared" si="2"/>
        <v>0</v>
      </c>
      <c r="G31" s="17"/>
      <c r="H31" s="3">
        <f t="shared" si="1"/>
        <v>0</v>
      </c>
      <c r="I31" s="17"/>
    </row>
    <row r="32" spans="2:9" x14ac:dyDescent="0.25">
      <c r="B32" s="11" t="s">
        <v>20</v>
      </c>
      <c r="F32" s="3">
        <f t="shared" si="2"/>
        <v>0</v>
      </c>
      <c r="G32" s="17"/>
      <c r="H32" s="3">
        <f t="shared" si="1"/>
        <v>0</v>
      </c>
      <c r="I32" s="17"/>
    </row>
    <row r="33" spans="2:9" x14ac:dyDescent="0.25">
      <c r="B33" s="11"/>
      <c r="F33" s="3">
        <f t="shared" si="2"/>
        <v>0</v>
      </c>
      <c r="G33" s="17"/>
      <c r="H33" s="3">
        <f t="shared" si="1"/>
        <v>0</v>
      </c>
      <c r="I33" s="17"/>
    </row>
    <row r="34" spans="2:9" x14ac:dyDescent="0.25">
      <c r="B34" s="1" t="s">
        <v>21</v>
      </c>
      <c r="C34" s="5">
        <v>12969686</v>
      </c>
      <c r="D34" s="5">
        <v>9460776</v>
      </c>
      <c r="E34" s="5">
        <v>7586374</v>
      </c>
      <c r="F34" s="3">
        <f t="shared" si="2"/>
        <v>3508910</v>
      </c>
      <c r="G34" s="17">
        <f t="shared" ref="G34:G39" si="3">F34/D34</f>
        <v>0.3708902948341658</v>
      </c>
      <c r="H34" s="3">
        <f t="shared" si="1"/>
        <v>1874402</v>
      </c>
      <c r="I34" s="17">
        <f t="shared" ref="I34:I39" si="4">H34/E34</f>
        <v>0.24707482125189187</v>
      </c>
    </row>
    <row r="35" spans="2:9" x14ac:dyDescent="0.25">
      <c r="B35" s="1" t="s">
        <v>22</v>
      </c>
      <c r="C35" s="6">
        <v>15375819</v>
      </c>
      <c r="D35" s="6">
        <v>10298668</v>
      </c>
      <c r="E35" s="6">
        <v>9672670</v>
      </c>
      <c r="F35" s="3">
        <f t="shared" si="2"/>
        <v>5077151</v>
      </c>
      <c r="G35" s="17">
        <f t="shared" si="3"/>
        <v>0.49299103534554178</v>
      </c>
      <c r="H35" s="3">
        <f t="shared" si="1"/>
        <v>625998</v>
      </c>
      <c r="I35" s="17">
        <f t="shared" si="4"/>
        <v>6.4718221545860655E-2</v>
      </c>
    </row>
    <row r="36" spans="2:9" x14ac:dyDescent="0.25">
      <c r="B36" s="1" t="s">
        <v>23</v>
      </c>
      <c r="C36" s="7">
        <v>2067643</v>
      </c>
      <c r="D36" s="7">
        <v>1767360</v>
      </c>
      <c r="E36" s="7">
        <v>1682551</v>
      </c>
      <c r="F36" s="3">
        <f t="shared" si="2"/>
        <v>300283</v>
      </c>
      <c r="G36" s="17">
        <f t="shared" si="3"/>
        <v>0.16990482980264349</v>
      </c>
      <c r="H36" s="3">
        <f t="shared" si="1"/>
        <v>84809</v>
      </c>
      <c r="I36" s="17">
        <f t="shared" si="4"/>
        <v>5.0405010011583602E-2</v>
      </c>
    </row>
    <row r="37" spans="2:9" x14ac:dyDescent="0.25">
      <c r="B37" s="1" t="s">
        <v>24</v>
      </c>
      <c r="C37" s="3">
        <f>SUM(C34:C36)</f>
        <v>30413148</v>
      </c>
      <c r="D37" s="3">
        <f>SUM(D34:D36)</f>
        <v>21526804</v>
      </c>
      <c r="E37" s="3">
        <f>SUM(E34:E36)</f>
        <v>18941595</v>
      </c>
      <c r="F37" s="3">
        <f t="shared" si="2"/>
        <v>8886344</v>
      </c>
      <c r="G37" s="17">
        <f t="shared" si="3"/>
        <v>0.4128036841883263</v>
      </c>
      <c r="H37" s="3">
        <f t="shared" si="1"/>
        <v>2585209</v>
      </c>
      <c r="I37" s="17">
        <f t="shared" si="4"/>
        <v>0.1364831736714886</v>
      </c>
    </row>
    <row r="38" spans="2:9" x14ac:dyDescent="0.25">
      <c r="B38" s="1" t="s">
        <v>25</v>
      </c>
      <c r="C38" s="3">
        <v>24420090</v>
      </c>
      <c r="D38" s="3">
        <v>22342006</v>
      </c>
      <c r="E38" s="3">
        <v>22379920</v>
      </c>
      <c r="F38" s="3">
        <f t="shared" si="2"/>
        <v>2078084</v>
      </c>
      <c r="G38" s="17">
        <f t="shared" si="3"/>
        <v>9.3012417953875756E-2</v>
      </c>
      <c r="H38" s="3">
        <f t="shared" si="1"/>
        <v>-37914</v>
      </c>
      <c r="I38" s="17">
        <f t="shared" si="4"/>
        <v>-1.6941079324680338E-3</v>
      </c>
    </row>
    <row r="39" spans="2:9" ht="15.75" thickBot="1" x14ac:dyDescent="0.3">
      <c r="B39" s="1" t="s">
        <v>26</v>
      </c>
      <c r="C39" s="13">
        <f>C37+C38</f>
        <v>54833238</v>
      </c>
      <c r="D39" s="13">
        <f>D37+D38</f>
        <v>43868810</v>
      </c>
      <c r="E39" s="13">
        <f>E37+E38</f>
        <v>41321515</v>
      </c>
      <c r="F39" s="3">
        <f t="shared" si="2"/>
        <v>10964428</v>
      </c>
      <c r="G39" s="17">
        <f t="shared" si="3"/>
        <v>0.24993675460993814</v>
      </c>
      <c r="H39" s="3">
        <f t="shared" si="1"/>
        <v>2547295</v>
      </c>
      <c r="I39" s="17">
        <f t="shared" si="4"/>
        <v>6.1645731043501191E-2</v>
      </c>
    </row>
    <row r="40" spans="2:9" ht="15.75" thickTop="1" x14ac:dyDescent="0.25">
      <c r="C40" s="3"/>
      <c r="D40" s="3"/>
      <c r="E40" s="3"/>
      <c r="F40" s="3">
        <f t="shared" si="2"/>
        <v>0</v>
      </c>
      <c r="G40" s="17"/>
      <c r="H40" s="3">
        <f t="shared" si="1"/>
        <v>0</v>
      </c>
      <c r="I40" s="17"/>
    </row>
    <row r="41" spans="2:9" x14ac:dyDescent="0.25">
      <c r="B41" s="1" t="s">
        <v>27</v>
      </c>
      <c r="C41" s="3"/>
      <c r="D41" s="3"/>
      <c r="E41" s="3"/>
      <c r="F41" s="3">
        <f t="shared" si="2"/>
        <v>0</v>
      </c>
      <c r="G41" s="17"/>
      <c r="H41" s="3">
        <f t="shared" si="1"/>
        <v>0</v>
      </c>
      <c r="I41" s="17"/>
    </row>
    <row r="42" spans="2:9" x14ac:dyDescent="0.25">
      <c r="B42" s="1" t="s">
        <v>28</v>
      </c>
      <c r="C42" s="3">
        <v>1000000</v>
      </c>
      <c r="D42" s="3">
        <v>1000000</v>
      </c>
      <c r="E42" s="3">
        <v>1000000</v>
      </c>
      <c r="F42" s="3">
        <f t="shared" si="2"/>
        <v>0</v>
      </c>
      <c r="G42" s="17">
        <f>F42/D42</f>
        <v>0</v>
      </c>
      <c r="H42" s="3">
        <f t="shared" si="1"/>
        <v>0</v>
      </c>
      <c r="I42" s="17">
        <f>H42/E42</f>
        <v>0</v>
      </c>
    </row>
    <row r="43" spans="2:9" x14ac:dyDescent="0.25">
      <c r="B43" s="1" t="s">
        <v>29</v>
      </c>
      <c r="C43" s="3">
        <v>15717645</v>
      </c>
      <c r="D43" s="3">
        <v>15717645</v>
      </c>
      <c r="E43" s="3">
        <v>15717645</v>
      </c>
      <c r="F43" s="3">
        <f t="shared" si="2"/>
        <v>0</v>
      </c>
      <c r="G43" s="17">
        <f>F43/D43</f>
        <v>0</v>
      </c>
      <c r="H43" s="3">
        <f t="shared" si="1"/>
        <v>0</v>
      </c>
      <c r="I43" s="17">
        <f>H43/E43</f>
        <v>0</v>
      </c>
    </row>
    <row r="44" spans="2:9" x14ac:dyDescent="0.25">
      <c r="B44" s="1" t="s">
        <v>30</v>
      </c>
      <c r="C44" s="3">
        <v>43883907</v>
      </c>
      <c r="D44" s="3">
        <v>42674182</v>
      </c>
      <c r="E44" s="3">
        <v>41635771</v>
      </c>
      <c r="F44" s="3">
        <f t="shared" si="2"/>
        <v>1209725</v>
      </c>
      <c r="G44" s="17">
        <f>F44/D44</f>
        <v>2.8347936464253726E-2</v>
      </c>
      <c r="H44" s="3">
        <f t="shared" si="1"/>
        <v>1038411</v>
      </c>
      <c r="I44" s="17">
        <f>H44/E44</f>
        <v>2.4940357175083895E-2</v>
      </c>
    </row>
    <row r="45" spans="2:9" x14ac:dyDescent="0.25">
      <c r="B45" s="1" t="s">
        <v>31</v>
      </c>
      <c r="C45" s="3">
        <f>SUM(C42:C44)</f>
        <v>60601552</v>
      </c>
      <c r="D45" s="3">
        <f>SUM(D42:D44)</f>
        <v>59391827</v>
      </c>
      <c r="E45" s="3">
        <f>SUM(E42:E44)</f>
        <v>58353416</v>
      </c>
      <c r="F45" s="3">
        <f t="shared" si="2"/>
        <v>1209725</v>
      </c>
      <c r="G45" s="17">
        <f>F45/D45</f>
        <v>2.0368543301420919E-2</v>
      </c>
      <c r="H45" s="3">
        <f t="shared" si="1"/>
        <v>1038411</v>
      </c>
      <c r="I45" s="17">
        <f>H45/E45</f>
        <v>1.7795204997081919E-2</v>
      </c>
    </row>
    <row r="46" spans="2:9" x14ac:dyDescent="0.25">
      <c r="C46" s="3"/>
      <c r="D46" s="3"/>
      <c r="E46" s="3"/>
      <c r="G46" s="17"/>
      <c r="H46" s="3"/>
      <c r="I46" s="17"/>
    </row>
    <row r="47" spans="2:9" ht="15.75" thickBot="1" x14ac:dyDescent="0.3">
      <c r="B47" s="1" t="s">
        <v>32</v>
      </c>
      <c r="C47" s="14">
        <f>C39+C45</f>
        <v>115434790</v>
      </c>
      <c r="D47" s="14">
        <f>D39+D45</f>
        <v>103260637</v>
      </c>
      <c r="E47" s="14">
        <f>E39+E45</f>
        <v>99674931</v>
      </c>
      <c r="F47" s="3">
        <f>C47-D47</f>
        <v>12174153</v>
      </c>
      <c r="G47" s="17">
        <f>F47/D47</f>
        <v>0.11789732616117796</v>
      </c>
      <c r="H47" s="3">
        <f>D47-E47</f>
        <v>3585706</v>
      </c>
      <c r="I47" s="17">
        <f>H47/E47</f>
        <v>3.5974000323110329E-2</v>
      </c>
    </row>
    <row r="48" spans="2:9" ht="15.75" thickTop="1" x14ac:dyDescent="0.25">
      <c r="C48" s="3"/>
      <c r="D48" s="3"/>
      <c r="E48" s="3"/>
      <c r="F48" s="3">
        <f>C48-D48</f>
        <v>0</v>
      </c>
      <c r="G48" s="17"/>
      <c r="H48" s="3"/>
    </row>
    <row r="49" spans="1:8" x14ac:dyDescent="0.25">
      <c r="C49" s="3">
        <f>C30-C47</f>
        <v>0</v>
      </c>
      <c r="D49" s="3">
        <f>D30-D47</f>
        <v>0</v>
      </c>
      <c r="E49" s="3">
        <f>E30-E47</f>
        <v>0</v>
      </c>
      <c r="F49" s="3">
        <f>C49-D49</f>
        <v>0</v>
      </c>
      <c r="G49" s="17"/>
      <c r="H49" s="3"/>
    </row>
    <row r="50" spans="1:8" x14ac:dyDescent="0.25">
      <c r="A50" s="1" t="s">
        <v>76</v>
      </c>
      <c r="B50" s="1" t="s">
        <v>77</v>
      </c>
      <c r="C50" s="16">
        <f>C26/C37</f>
        <v>1.7483143474657736</v>
      </c>
      <c r="D50" s="16">
        <f t="shared" ref="D50:E50" si="5">D26/D37</f>
        <v>1.9336408228550788</v>
      </c>
      <c r="E50" s="16">
        <f t="shared" si="5"/>
        <v>2.1859932598073182</v>
      </c>
      <c r="G50" s="17"/>
      <c r="H50" s="3"/>
    </row>
    <row r="51" spans="1:8" x14ac:dyDescent="0.25">
      <c r="B51" s="1" t="s">
        <v>79</v>
      </c>
      <c r="C51" s="16">
        <f>(C22+C23)/C37</f>
        <v>0.68271275305009527</v>
      </c>
      <c r="D51" s="16">
        <f>(D22+D23)/D37</f>
        <v>0.74069067568042146</v>
      </c>
      <c r="E51" s="16">
        <f>(E22+E23)/E37</f>
        <v>0.84485778520763433</v>
      </c>
      <c r="H51" s="3"/>
    </row>
    <row r="52" spans="1:8" x14ac:dyDescent="0.25">
      <c r="B52" s="1" t="s">
        <v>78</v>
      </c>
      <c r="C52" s="16">
        <f>(C26-C24-C25)/C37</f>
        <v>0.68271275305009527</v>
      </c>
      <c r="D52" s="16">
        <f>(D26-D24-D25)/D37</f>
        <v>0.74069067568042146</v>
      </c>
      <c r="E52" s="16">
        <f t="shared" ref="E52" si="6">(E26-E24-E25)/E37</f>
        <v>0.84485778520763433</v>
      </c>
      <c r="H52" s="3"/>
    </row>
    <row r="53" spans="1:8" x14ac:dyDescent="0.25">
      <c r="B53" s="1" t="s">
        <v>57</v>
      </c>
      <c r="C53" s="16">
        <f>C39/C45</f>
        <v>0.90481573805238524</v>
      </c>
      <c r="D53" s="16">
        <f>D39/D45</f>
        <v>0.73863378541966729</v>
      </c>
      <c r="E53" s="16">
        <f>E39/E45</f>
        <v>0.70812503932931703</v>
      </c>
    </row>
    <row r="54" spans="1:8" x14ac:dyDescent="0.25">
      <c r="B54" s="1" t="s">
        <v>80</v>
      </c>
      <c r="C54" s="16">
        <f>C4/C58</f>
        <v>20.036737432395384</v>
      </c>
      <c r="D54" s="16">
        <f>D4/D58</f>
        <v>19.307681417488517</v>
      </c>
      <c r="E54" s="16">
        <f>E4/E58</f>
        <v>18.230715302096957</v>
      </c>
    </row>
    <row r="55" spans="1:8" x14ac:dyDescent="0.25">
      <c r="B55" s="1" t="s">
        <v>82</v>
      </c>
      <c r="C55" s="16">
        <f>365/C54</f>
        <v>18.21653855731364</v>
      </c>
      <c r="D55" s="16">
        <f>365/D54</f>
        <v>18.904393132848682</v>
      </c>
      <c r="E55" s="16">
        <f>365/E54</f>
        <v>20.021156271252643</v>
      </c>
    </row>
    <row r="56" spans="1:8" x14ac:dyDescent="0.25">
      <c r="C56" s="3"/>
      <c r="D56" s="3"/>
      <c r="E56" s="3"/>
    </row>
    <row r="57" spans="1:8" x14ac:dyDescent="0.25">
      <c r="C57" s="3"/>
      <c r="D57" s="3"/>
      <c r="E57" s="3"/>
    </row>
    <row r="58" spans="1:8" x14ac:dyDescent="0.25">
      <c r="B58" s="1" t="s">
        <v>81</v>
      </c>
      <c r="C58" s="16">
        <f>(C22+D22)/2</f>
        <v>7523062.5</v>
      </c>
      <c r="D58" s="16">
        <f>(D22+E22)/2</f>
        <v>7695695.5</v>
      </c>
      <c r="E58" s="16">
        <f>E23</f>
        <v>7936409</v>
      </c>
    </row>
    <row r="59" spans="1:8" x14ac:dyDescent="0.25">
      <c r="C59" s="3"/>
      <c r="D59" s="3"/>
      <c r="E59" s="3"/>
    </row>
    <row r="60" spans="1:8" x14ac:dyDescent="0.25">
      <c r="C60" s="3"/>
      <c r="D60" s="3"/>
      <c r="E60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opLeftCell="A10" workbookViewId="0">
      <selection activeCell="F26" sqref="F26"/>
    </sheetView>
  </sheetViews>
  <sheetFormatPr defaultRowHeight="15" x14ac:dyDescent="0.25"/>
  <cols>
    <col min="1" max="1" width="9.140625" style="1"/>
    <col min="2" max="2" width="33.140625" style="1" bestFit="1" customWidth="1"/>
    <col min="3" max="5" width="14.28515625" style="1" bestFit="1" customWidth="1"/>
    <col min="6" max="6" width="9.140625" style="1"/>
    <col min="7" max="7" width="14" style="24" bestFit="1" customWidth="1"/>
    <col min="8" max="8" width="10.28515625" style="23" bestFit="1" customWidth="1"/>
    <col min="9" max="9" width="9.140625" style="23"/>
    <col min="10" max="10" width="13.7109375" style="23" bestFit="1" customWidth="1"/>
    <col min="11" max="14" width="9.140625" style="23"/>
    <col min="15" max="16384" width="9.140625" style="1"/>
  </cols>
  <sheetData>
    <row r="1" spans="1:14" x14ac:dyDescent="0.25">
      <c r="A1" s="1" t="s">
        <v>75</v>
      </c>
    </row>
    <row r="2" spans="1:14" ht="15.75" x14ac:dyDescent="0.25">
      <c r="C2" s="10">
        <v>2011</v>
      </c>
      <c r="D2" s="10">
        <v>2010</v>
      </c>
      <c r="E2" s="10">
        <v>2009</v>
      </c>
      <c r="G2" s="28"/>
      <c r="H2" s="29"/>
      <c r="J2" s="28"/>
      <c r="K2" s="29"/>
    </row>
    <row r="4" spans="1:14" x14ac:dyDescent="0.25">
      <c r="B4" s="1" t="s">
        <v>0</v>
      </c>
      <c r="C4" s="2">
        <v>150737628</v>
      </c>
      <c r="D4" s="2">
        <v>148586037</v>
      </c>
      <c r="E4" s="2">
        <v>144686413</v>
      </c>
      <c r="H4" s="25"/>
      <c r="J4" s="24"/>
      <c r="K4" s="25"/>
    </row>
    <row r="5" spans="1:14" x14ac:dyDescent="0.25">
      <c r="B5" s="1" t="s">
        <v>1</v>
      </c>
      <c r="C5" s="20">
        <v>109284780</v>
      </c>
      <c r="D5" s="20">
        <v>106255499</v>
      </c>
      <c r="E5" s="20">
        <v>101988165</v>
      </c>
      <c r="H5" s="25"/>
      <c r="J5" s="24"/>
      <c r="K5" s="25"/>
    </row>
    <row r="6" spans="1:14" x14ac:dyDescent="0.25">
      <c r="B6" s="1" t="s">
        <v>2</v>
      </c>
      <c r="C6" s="2">
        <f>C4-C5</f>
        <v>41452848</v>
      </c>
      <c r="D6" s="1">
        <f>D4-D5</f>
        <v>42330538</v>
      </c>
      <c r="E6" s="1">
        <f>E4-E5</f>
        <v>42698248</v>
      </c>
      <c r="H6" s="25"/>
      <c r="J6" s="24"/>
      <c r="K6" s="25"/>
    </row>
    <row r="7" spans="1:14" x14ac:dyDescent="0.25">
      <c r="H7" s="25"/>
      <c r="J7" s="24"/>
      <c r="K7" s="25"/>
    </row>
    <row r="8" spans="1:14" x14ac:dyDescent="0.25">
      <c r="B8" s="1" t="s">
        <v>3</v>
      </c>
      <c r="C8" s="20">
        <v>37177738</v>
      </c>
      <c r="D8" s="20">
        <v>38133969</v>
      </c>
      <c r="E8" s="20">
        <v>37241108</v>
      </c>
      <c r="H8" s="25"/>
      <c r="J8" s="24"/>
      <c r="K8" s="25"/>
    </row>
    <row r="9" spans="1:14" x14ac:dyDescent="0.25">
      <c r="B9" s="1" t="s">
        <v>4</v>
      </c>
      <c r="C9" s="3">
        <f>C6-C8</f>
        <v>4275110</v>
      </c>
      <c r="D9" s="3">
        <f t="shared" ref="D9:E9" si="0">D6-D8</f>
        <v>4196569</v>
      </c>
      <c r="E9" s="3">
        <f t="shared" si="0"/>
        <v>5457140</v>
      </c>
      <c r="H9" s="25"/>
      <c r="J9" s="24"/>
      <c r="K9" s="25"/>
    </row>
    <row r="10" spans="1:14" x14ac:dyDescent="0.25">
      <c r="B10" s="1" t="s">
        <v>5</v>
      </c>
      <c r="C10" s="1">
        <v>0</v>
      </c>
      <c r="D10" s="1">
        <v>0</v>
      </c>
      <c r="E10" s="1">
        <v>0</v>
      </c>
      <c r="H10" s="25"/>
      <c r="J10" s="24"/>
      <c r="K10" s="25"/>
    </row>
    <row r="11" spans="1:14" x14ac:dyDescent="0.25">
      <c r="B11" s="1" t="s">
        <v>6</v>
      </c>
      <c r="C11" s="20">
        <v>2181948</v>
      </c>
      <c r="D11" s="20">
        <v>2299217</v>
      </c>
      <c r="E11" s="20">
        <v>2397953</v>
      </c>
      <c r="H11" s="25"/>
      <c r="J11" s="24"/>
      <c r="K11" s="25"/>
    </row>
    <row r="12" spans="1:14" x14ac:dyDescent="0.25">
      <c r="B12" s="1" t="s">
        <v>7</v>
      </c>
      <c r="C12" s="2">
        <f>C9+C10-C11</f>
        <v>2093162</v>
      </c>
      <c r="D12" s="3">
        <f>D9+D10-D11</f>
        <v>1897352</v>
      </c>
      <c r="E12" s="3">
        <f>E9+E10-E11</f>
        <v>3059187</v>
      </c>
      <c r="H12" s="25"/>
      <c r="J12" s="24"/>
      <c r="K12" s="25"/>
    </row>
    <row r="13" spans="1:14" x14ac:dyDescent="0.25">
      <c r="B13" s="1" t="s">
        <v>8</v>
      </c>
      <c r="C13" s="2">
        <v>883437</v>
      </c>
      <c r="D13" s="2">
        <v>858941</v>
      </c>
      <c r="E13" s="2">
        <v>1341536</v>
      </c>
      <c r="H13" s="25"/>
      <c r="J13" s="24"/>
      <c r="K13" s="25"/>
    </row>
    <row r="14" spans="1:14" x14ac:dyDescent="0.25">
      <c r="H14" s="25"/>
      <c r="J14" s="24"/>
      <c r="K14" s="25"/>
    </row>
    <row r="15" spans="1:14" s="11" customFormat="1" ht="15.75" thickBot="1" x14ac:dyDescent="0.3">
      <c r="B15" s="11" t="s">
        <v>9</v>
      </c>
      <c r="C15" s="15">
        <f>C12-C13</f>
        <v>1209725</v>
      </c>
      <c r="D15" s="14">
        <f>D12-D13</f>
        <v>1038411</v>
      </c>
      <c r="E15" s="14">
        <f>E12-E13</f>
        <v>1717651</v>
      </c>
      <c r="G15" s="26"/>
      <c r="H15" s="25"/>
      <c r="I15" s="22"/>
      <c r="J15" s="26"/>
      <c r="K15" s="30"/>
      <c r="L15" s="22"/>
      <c r="M15" s="22"/>
      <c r="N15" s="22"/>
    </row>
    <row r="16" spans="1:14" s="11" customFormat="1" thickTop="1" x14ac:dyDescent="0.2">
      <c r="C16" s="12"/>
      <c r="D16" s="8"/>
      <c r="E16" s="8"/>
      <c r="G16" s="26"/>
      <c r="H16" s="22"/>
      <c r="I16" s="22"/>
      <c r="J16" s="26"/>
      <c r="K16" s="30"/>
      <c r="L16" s="22"/>
      <c r="M16" s="22"/>
      <c r="N16" s="22"/>
    </row>
    <row r="17" spans="2:11" x14ac:dyDescent="0.25">
      <c r="B17" s="1" t="s">
        <v>10</v>
      </c>
      <c r="C17" s="4">
        <v>1.21</v>
      </c>
      <c r="D17" s="4">
        <v>1.04</v>
      </c>
      <c r="E17" s="4">
        <v>1.72</v>
      </c>
      <c r="J17" s="24"/>
      <c r="K17" s="25"/>
    </row>
    <row r="18" spans="2:11" x14ac:dyDescent="0.25">
      <c r="J18" s="24"/>
      <c r="K18" s="25"/>
    </row>
    <row r="19" spans="2:11" s="23" customFormat="1" x14ac:dyDescent="0.25">
      <c r="B19" s="22"/>
      <c r="G19" s="24"/>
      <c r="J19" s="24"/>
      <c r="K19" s="25"/>
    </row>
    <row r="20" spans="2:11" s="23" customFormat="1" x14ac:dyDescent="0.25">
      <c r="G20" s="24"/>
      <c r="J20" s="24"/>
      <c r="K20" s="25"/>
    </row>
    <row r="21" spans="2:11" s="23" customFormat="1" x14ac:dyDescent="0.25">
      <c r="B21" s="22" t="s">
        <v>83</v>
      </c>
      <c r="G21" s="24"/>
      <c r="J21" s="24"/>
      <c r="K21" s="25"/>
    </row>
    <row r="22" spans="2:11" s="23" customFormat="1" x14ac:dyDescent="0.25">
      <c r="G22" s="24"/>
      <c r="J22" s="24"/>
      <c r="K22" s="25"/>
    </row>
    <row r="23" spans="2:11" s="23" customFormat="1" ht="15.75" x14ac:dyDescent="0.25">
      <c r="C23" s="10">
        <v>2011</v>
      </c>
      <c r="D23" s="10">
        <v>2010</v>
      </c>
      <c r="E23" s="10">
        <v>2009</v>
      </c>
      <c r="G23" s="24"/>
      <c r="H23" s="25"/>
      <c r="J23" s="24"/>
      <c r="K23" s="25"/>
    </row>
    <row r="24" spans="2:11" s="23" customFormat="1" x14ac:dyDescent="0.25">
      <c r="B24" s="1" t="s">
        <v>0</v>
      </c>
      <c r="C24" s="31">
        <f>C4/$C$4</f>
        <v>1</v>
      </c>
      <c r="D24" s="31">
        <f>D4/$D$4</f>
        <v>1</v>
      </c>
      <c r="E24" s="31">
        <f>E4/$E$4</f>
        <v>1</v>
      </c>
      <c r="G24" s="24"/>
      <c r="H24" s="25"/>
      <c r="J24" s="24"/>
      <c r="K24" s="25"/>
    </row>
    <row r="25" spans="2:11" s="23" customFormat="1" x14ac:dyDescent="0.25">
      <c r="B25" s="1" t="s">
        <v>1</v>
      </c>
      <c r="C25" s="31">
        <f>C5/$C$4</f>
        <v>0.72499999800978687</v>
      </c>
      <c r="D25" s="31">
        <f>D5/$D$4</f>
        <v>0.71511092929950071</v>
      </c>
      <c r="E25" s="31">
        <f>E5/$E$4</f>
        <v>0.70489110128122401</v>
      </c>
      <c r="F25" s="33">
        <f>C25-E25</f>
        <v>2.0108896728562864E-2</v>
      </c>
      <c r="G25" s="24">
        <f>'a,b,c'!C4*d!F25</f>
        <v>3031167.3945605261</v>
      </c>
      <c r="H25" s="25"/>
      <c r="J25" s="24"/>
      <c r="K25" s="25"/>
    </row>
    <row r="26" spans="2:11" s="23" customFormat="1" x14ac:dyDescent="0.25">
      <c r="B26" s="1" t="s">
        <v>2</v>
      </c>
      <c r="C26" s="31">
        <f>C6/$C$4</f>
        <v>0.27500000199021307</v>
      </c>
      <c r="D26" s="31">
        <f>D6/$D$4</f>
        <v>0.28488907070049929</v>
      </c>
      <c r="E26" s="31">
        <f>E6/$E$4</f>
        <v>0.29510889871877605</v>
      </c>
      <c r="F26" s="33">
        <f t="shared" ref="F26:F33" si="1">C26-E26</f>
        <v>-2.0108896728562975E-2</v>
      </c>
      <c r="G26" s="24">
        <f>'a,b,c'!C5*d!F26</f>
        <v>-2197596.3550237245</v>
      </c>
      <c r="H26" s="34">
        <f>-G26:G33</f>
        <v>2197596.3550237245</v>
      </c>
      <c r="J26" s="24"/>
      <c r="K26" s="25"/>
    </row>
    <row r="27" spans="2:11" s="23" customFormat="1" x14ac:dyDescent="0.25">
      <c r="B27" s="1" t="s">
        <v>3</v>
      </c>
      <c r="C27" s="31">
        <f t="shared" ref="C27:C32" si="2">C8/$C$4</f>
        <v>0.2466387357508372</v>
      </c>
      <c r="D27" s="31">
        <f t="shared" ref="D27:D32" si="3">D8/$D$4</f>
        <v>0.25664571025607202</v>
      </c>
      <c r="E27" s="31">
        <f t="shared" ref="E27:E32" si="4">E8/$E$4</f>
        <v>0.25739188101926336</v>
      </c>
      <c r="F27" s="33">
        <f t="shared" si="1"/>
        <v>-1.0753145268426162E-2</v>
      </c>
      <c r="G27" s="24">
        <f>'a,b,c'!C6*d!F27</f>
        <v>-445748.49633398891</v>
      </c>
      <c r="H27" s="34">
        <f t="shared" ref="H27:H32" si="5">-G27:G34</f>
        <v>445748.49633398891</v>
      </c>
      <c r="J27" s="24"/>
      <c r="K27" s="25"/>
    </row>
    <row r="28" spans="2:11" s="23" customFormat="1" x14ac:dyDescent="0.25">
      <c r="B28" s="1" t="s">
        <v>4</v>
      </c>
      <c r="C28" s="31">
        <f t="shared" si="2"/>
        <v>2.8361266239375876E-2</v>
      </c>
      <c r="D28" s="31">
        <f t="shared" si="3"/>
        <v>2.8243360444427223E-2</v>
      </c>
      <c r="E28" s="31">
        <f t="shared" si="4"/>
        <v>3.7717017699512669E-2</v>
      </c>
      <c r="F28" s="33">
        <f t="shared" si="1"/>
        <v>-9.3557514601367922E-3</v>
      </c>
      <c r="G28" s="24">
        <f>'a,b,c'!C7*d!F28</f>
        <v>-347825.67657808313</v>
      </c>
      <c r="H28" s="34">
        <f t="shared" si="5"/>
        <v>347825.67657808313</v>
      </c>
      <c r="J28" s="24"/>
      <c r="K28" s="25"/>
    </row>
    <row r="29" spans="2:11" s="23" customFormat="1" x14ac:dyDescent="0.25">
      <c r="B29" s="1" t="s">
        <v>5</v>
      </c>
      <c r="C29" s="31">
        <f t="shared" si="2"/>
        <v>0</v>
      </c>
      <c r="D29" s="31">
        <f t="shared" si="3"/>
        <v>0</v>
      </c>
      <c r="E29" s="31">
        <f t="shared" si="4"/>
        <v>0</v>
      </c>
      <c r="F29" s="33">
        <f t="shared" si="1"/>
        <v>0</v>
      </c>
      <c r="G29" s="24">
        <f>'a,b,c'!C8*d!F29</f>
        <v>0</v>
      </c>
      <c r="H29" s="34">
        <f t="shared" si="5"/>
        <v>0</v>
      </c>
      <c r="J29" s="24"/>
      <c r="K29" s="25"/>
    </row>
    <row r="30" spans="2:11" s="23" customFormat="1" x14ac:dyDescent="0.25">
      <c r="B30" s="1" t="s">
        <v>6</v>
      </c>
      <c r="C30" s="31">
        <f t="shared" si="2"/>
        <v>1.4475138218308703E-2</v>
      </c>
      <c r="D30" s="31">
        <f t="shared" si="3"/>
        <v>1.5473977544740627E-2</v>
      </c>
      <c r="E30" s="31">
        <f t="shared" si="4"/>
        <v>1.6573449782046914E-2</v>
      </c>
      <c r="F30" s="33">
        <f t="shared" si="1"/>
        <v>-2.0983115637382109E-3</v>
      </c>
      <c r="G30" s="24">
        <f>'a,b,c'!C9*d!F30</f>
        <v>0</v>
      </c>
      <c r="H30" s="34">
        <f t="shared" si="5"/>
        <v>0</v>
      </c>
      <c r="J30" s="24"/>
      <c r="K30" s="25"/>
    </row>
    <row r="31" spans="2:11" s="23" customFormat="1" x14ac:dyDescent="0.25">
      <c r="B31" s="1" t="s">
        <v>7</v>
      </c>
      <c r="C31" s="31">
        <f t="shared" si="2"/>
        <v>1.3886128021067175E-2</v>
      </c>
      <c r="D31" s="31">
        <f t="shared" si="3"/>
        <v>1.2769382899686597E-2</v>
      </c>
      <c r="E31" s="31">
        <f t="shared" si="4"/>
        <v>2.1143567917465755E-2</v>
      </c>
      <c r="F31" s="33">
        <f t="shared" si="1"/>
        <v>-7.2574398963985796E-3</v>
      </c>
      <c r="G31" s="24">
        <f>'a,b,c'!C10*d!F31</f>
        <v>-15835.356467067088</v>
      </c>
      <c r="H31" s="34">
        <f t="shared" si="5"/>
        <v>15835.356467067088</v>
      </c>
      <c r="J31" s="24"/>
      <c r="K31" s="25"/>
    </row>
    <row r="32" spans="2:11" s="23" customFormat="1" x14ac:dyDescent="0.25">
      <c r="B32" s="1" t="s">
        <v>8</v>
      </c>
      <c r="C32" s="31">
        <f t="shared" si="2"/>
        <v>5.8607595974642778E-3</v>
      </c>
      <c r="D32" s="31">
        <f t="shared" si="3"/>
        <v>5.7807652545440727E-3</v>
      </c>
      <c r="E32" s="31">
        <f t="shared" si="4"/>
        <v>9.2720247339326874E-3</v>
      </c>
      <c r="F32" s="33">
        <f t="shared" si="1"/>
        <v>-3.4112651364684096E-3</v>
      </c>
      <c r="G32" s="24">
        <f>'a,b,c'!C11*d!F32</f>
        <v>-7140.3305555804891</v>
      </c>
      <c r="H32" s="34">
        <f t="shared" si="5"/>
        <v>7140.3305555804891</v>
      </c>
      <c r="J32" s="24"/>
      <c r="K32" s="25"/>
    </row>
    <row r="33" spans="2:11" s="23" customFormat="1" x14ac:dyDescent="0.25">
      <c r="B33" s="11" t="s">
        <v>9</v>
      </c>
      <c r="C33" s="32">
        <f>C15/$C$4</f>
        <v>8.0253684236028973E-3</v>
      </c>
      <c r="D33" s="32">
        <f>D15/$D$4</f>
        <v>6.9886176451425244E-3</v>
      </c>
      <c r="E33" s="32">
        <f>E15/$E$4</f>
        <v>1.1871543183533066E-2</v>
      </c>
      <c r="F33" s="33">
        <f t="shared" si="1"/>
        <v>-3.8461747599301682E-3</v>
      </c>
      <c r="G33" s="24">
        <f>'a,b,c'!C12*d!F33</f>
        <v>-3397.8530913884279</v>
      </c>
      <c r="H33" s="25"/>
      <c r="J33" s="24"/>
      <c r="K33" s="25"/>
    </row>
    <row r="34" spans="2:11" s="23" customFormat="1" x14ac:dyDescent="0.25">
      <c r="C34" s="24"/>
      <c r="D34" s="24"/>
      <c r="E34" s="24"/>
      <c r="G34" s="24">
        <f>'a,b,c'!C13*d!F34</f>
        <v>0</v>
      </c>
      <c r="H34" s="25"/>
      <c r="J34" s="24"/>
      <c r="K34" s="25"/>
    </row>
    <row r="35" spans="2:11" s="23" customFormat="1" x14ac:dyDescent="0.25">
      <c r="C35" s="24"/>
      <c r="D35" s="24"/>
      <c r="E35" s="24"/>
      <c r="G35" s="24"/>
      <c r="H35" s="25"/>
      <c r="J35" s="24"/>
      <c r="K35" s="25"/>
    </row>
    <row r="36" spans="2:11" s="23" customFormat="1" x14ac:dyDescent="0.25">
      <c r="C36" s="24"/>
      <c r="D36" s="24"/>
      <c r="E36" s="24"/>
      <c r="G36" s="24"/>
      <c r="H36" s="25"/>
      <c r="J36" s="24"/>
      <c r="K36" s="25"/>
    </row>
    <row r="37" spans="2:11" s="23" customFormat="1" x14ac:dyDescent="0.25">
      <c r="C37" s="24"/>
      <c r="D37" s="24"/>
      <c r="E37" s="24"/>
      <c r="G37" s="24"/>
      <c r="H37" s="25"/>
      <c r="J37" s="24"/>
      <c r="K37" s="25"/>
    </row>
    <row r="38" spans="2:11" s="23" customFormat="1" x14ac:dyDescent="0.25">
      <c r="C38" s="24"/>
      <c r="D38" s="24"/>
      <c r="E38" s="24"/>
      <c r="G38" s="24"/>
      <c r="H38" s="25"/>
      <c r="J38" s="24"/>
      <c r="K38" s="25"/>
    </row>
    <row r="39" spans="2:11" s="23" customFormat="1" x14ac:dyDescent="0.25">
      <c r="C39" s="24"/>
      <c r="D39" s="24"/>
      <c r="E39" s="24"/>
      <c r="G39" s="24"/>
      <c r="H39" s="25"/>
      <c r="J39" s="24"/>
      <c r="K39" s="25"/>
    </row>
    <row r="40" spans="2:11" s="23" customFormat="1" x14ac:dyDescent="0.25">
      <c r="C40" s="24"/>
      <c r="D40" s="24"/>
      <c r="E40" s="24"/>
      <c r="G40" s="24"/>
      <c r="H40" s="25"/>
      <c r="J40" s="24"/>
      <c r="K40" s="25"/>
    </row>
    <row r="41" spans="2:11" s="23" customFormat="1" x14ac:dyDescent="0.25">
      <c r="C41" s="24"/>
      <c r="D41" s="24"/>
      <c r="E41" s="24"/>
      <c r="G41" s="24"/>
      <c r="H41" s="25"/>
      <c r="J41" s="24"/>
      <c r="K41" s="25"/>
    </row>
    <row r="42" spans="2:11" s="23" customFormat="1" x14ac:dyDescent="0.25">
      <c r="C42" s="24"/>
      <c r="D42" s="24"/>
      <c r="E42" s="24"/>
      <c r="G42" s="24"/>
      <c r="H42" s="25"/>
      <c r="J42" s="24"/>
      <c r="K42" s="25"/>
    </row>
    <row r="43" spans="2:11" s="23" customFormat="1" x14ac:dyDescent="0.25">
      <c r="C43" s="26"/>
      <c r="D43" s="26"/>
      <c r="E43" s="26"/>
      <c r="G43" s="24"/>
      <c r="H43" s="25"/>
      <c r="J43" s="24"/>
      <c r="K43" s="25"/>
    </row>
    <row r="44" spans="2:11" s="23" customFormat="1" x14ac:dyDescent="0.25">
      <c r="C44" s="24"/>
      <c r="D44" s="24"/>
      <c r="E44" s="24"/>
      <c r="G44" s="24"/>
      <c r="H44" s="25"/>
      <c r="J44" s="24"/>
    </row>
    <row r="45" spans="2:11" s="23" customFormat="1" x14ac:dyDescent="0.25">
      <c r="C45" s="24"/>
      <c r="D45" s="24"/>
      <c r="E45" s="24"/>
      <c r="G45" s="24"/>
      <c r="H45" s="25"/>
      <c r="J45" s="24"/>
    </row>
    <row r="46" spans="2:11" s="23" customFormat="1" x14ac:dyDescent="0.25">
      <c r="C46" s="27"/>
      <c r="D46" s="27"/>
      <c r="E46" s="27"/>
      <c r="F46" s="27"/>
      <c r="G46" s="24"/>
      <c r="H46" s="25"/>
      <c r="J46" s="24"/>
    </row>
    <row r="47" spans="2:11" x14ac:dyDescent="0.25">
      <c r="B47" s="1" t="s">
        <v>79</v>
      </c>
      <c r="C47" s="16" t="e">
        <f>(C23+#REF!)/C33</f>
        <v>#REF!</v>
      </c>
      <c r="D47" s="16" t="e">
        <f>(D23+#REF!)/D33</f>
        <v>#REF!</v>
      </c>
      <c r="E47" s="16" t="e">
        <f>(E23+#REF!)/E33</f>
        <v>#REF!</v>
      </c>
      <c r="F47" s="16"/>
      <c r="J47" s="24"/>
    </row>
    <row r="48" spans="2:11" x14ac:dyDescent="0.25">
      <c r="B48" s="1" t="s">
        <v>78</v>
      </c>
      <c r="C48" s="16" t="e">
        <f>(C24-#REF!-#REF!)/C33</f>
        <v>#REF!</v>
      </c>
      <c r="D48" s="16" t="e">
        <f>(D24-#REF!-#REF!)/D33</f>
        <v>#REF!</v>
      </c>
      <c r="E48" s="16" t="e">
        <f>(E24-#REF!-#REF!)/E33</f>
        <v>#REF!</v>
      </c>
      <c r="F48" s="16"/>
      <c r="J48" s="24"/>
    </row>
    <row r="49" spans="2:6" x14ac:dyDescent="0.25">
      <c r="C49" s="16"/>
      <c r="D49" s="16"/>
      <c r="E49" s="16"/>
      <c r="F49" s="16"/>
    </row>
    <row r="50" spans="2:6" x14ac:dyDescent="0.25">
      <c r="B50" s="1" t="s">
        <v>57</v>
      </c>
      <c r="C50" s="16" t="e">
        <f>C35/C41</f>
        <v>#DIV/0!</v>
      </c>
      <c r="D50" s="16" t="e">
        <f>D35/D41</f>
        <v>#DIV/0!</v>
      </c>
      <c r="E50" s="16" t="e">
        <f>E35/E41</f>
        <v>#DIV/0!</v>
      </c>
      <c r="F50" s="16"/>
    </row>
    <row r="51" spans="2:6" x14ac:dyDescent="0.25">
      <c r="C51" s="16"/>
      <c r="D51" s="16"/>
      <c r="E51" s="16"/>
      <c r="F51" s="16"/>
    </row>
    <row r="52" spans="2:6" x14ac:dyDescent="0.25">
      <c r="B52" s="1" t="s">
        <v>80</v>
      </c>
      <c r="C52" s="16">
        <f>C4/C54</f>
        <v>74975.194230290974</v>
      </c>
      <c r="D52" s="16">
        <f>D4/D54</f>
        <v>73941.794973874101</v>
      </c>
      <c r="E52" s="16" t="e">
        <f>E4/E54</f>
        <v>#REF!</v>
      </c>
      <c r="F52" s="16"/>
    </row>
    <row r="53" spans="2:6" x14ac:dyDescent="0.25">
      <c r="C53" s="16"/>
      <c r="D53" s="16"/>
      <c r="E53" s="16"/>
      <c r="F53" s="16"/>
    </row>
    <row r="54" spans="2:6" x14ac:dyDescent="0.25">
      <c r="B54" s="1" t="s">
        <v>81</v>
      </c>
      <c r="C54" s="16">
        <f>(C23+D23)/2</f>
        <v>2010.5</v>
      </c>
      <c r="D54" s="16">
        <f>(D23+E23)/2</f>
        <v>2009.5</v>
      </c>
      <c r="E54" s="16" t="e">
        <f>#REF!</f>
        <v>#REF!</v>
      </c>
      <c r="F54" s="16"/>
    </row>
    <row r="55" spans="2:6" x14ac:dyDescent="0.25">
      <c r="C55" s="16"/>
      <c r="D55" s="16"/>
      <c r="E55" s="16"/>
      <c r="F55" s="16"/>
    </row>
    <row r="56" spans="2:6" x14ac:dyDescent="0.25">
      <c r="B56" s="1" t="s">
        <v>82</v>
      </c>
      <c r="C56" s="16">
        <f>365/C52</f>
        <v>4.8682768180483777E-3</v>
      </c>
      <c r="D56" s="16">
        <f>365/D52</f>
        <v>4.936315112839304E-3</v>
      </c>
      <c r="E56" s="16" t="e">
        <f>365/E52</f>
        <v>#REF!</v>
      </c>
      <c r="F56" s="16"/>
    </row>
    <row r="57" spans="2:6" x14ac:dyDescent="0.25">
      <c r="C57" s="3"/>
      <c r="D57" s="3"/>
      <c r="E57" s="3"/>
    </row>
    <row r="58" spans="2:6" x14ac:dyDescent="0.25">
      <c r="C58" s="3"/>
      <c r="D58" s="3"/>
      <c r="E58" s="3"/>
    </row>
    <row r="59" spans="2:6" x14ac:dyDescent="0.25">
      <c r="C59" s="3"/>
      <c r="D59" s="3"/>
      <c r="E59" s="3"/>
    </row>
    <row r="60" spans="2:6" x14ac:dyDescent="0.25">
      <c r="C60" s="3"/>
      <c r="D60" s="3"/>
      <c r="E60" s="3"/>
    </row>
    <row r="61" spans="2:6" x14ac:dyDescent="0.25">
      <c r="C61" s="3"/>
      <c r="D61" s="3"/>
      <c r="E61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8"/>
  <sheetViews>
    <sheetView topLeftCell="A20" workbookViewId="0">
      <selection activeCell="A44" sqref="A44"/>
    </sheetView>
  </sheetViews>
  <sheetFormatPr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38</v>
      </c>
    </row>
    <row r="10" spans="1:1" x14ac:dyDescent="0.25">
      <c r="A10" t="s">
        <v>42</v>
      </c>
    </row>
    <row r="11" spans="1:1" x14ac:dyDescent="0.25">
      <c r="A11" t="s">
        <v>43</v>
      </c>
    </row>
    <row r="12" spans="1:1" x14ac:dyDescent="0.25">
      <c r="A12" t="s">
        <v>38</v>
      </c>
    </row>
    <row r="14" spans="1:1" x14ac:dyDescent="0.25">
      <c r="A14" t="s">
        <v>44</v>
      </c>
    </row>
    <row r="15" spans="1:1" x14ac:dyDescent="0.25">
      <c r="A15" t="s">
        <v>45</v>
      </c>
    </row>
    <row r="16" spans="1:1" x14ac:dyDescent="0.25">
      <c r="A16" t="s">
        <v>46</v>
      </c>
    </row>
    <row r="17" spans="1:1" x14ac:dyDescent="0.25">
      <c r="A17" t="s">
        <v>47</v>
      </c>
    </row>
    <row r="18" spans="1:1" x14ac:dyDescent="0.25">
      <c r="A18" t="s">
        <v>48</v>
      </c>
    </row>
    <row r="19" spans="1:1" x14ac:dyDescent="0.25">
      <c r="A19" t="s">
        <v>49</v>
      </c>
    </row>
    <row r="20" spans="1:1" x14ac:dyDescent="0.25">
      <c r="A20" t="s">
        <v>50</v>
      </c>
    </row>
    <row r="21" spans="1:1" x14ac:dyDescent="0.25">
      <c r="A21" t="s">
        <v>51</v>
      </c>
    </row>
    <row r="22" spans="1:1" x14ac:dyDescent="0.25">
      <c r="A22" t="s">
        <v>15</v>
      </c>
    </row>
    <row r="23" spans="1:1" x14ac:dyDescent="0.25">
      <c r="A23" t="s">
        <v>45</v>
      </c>
    </row>
    <row r="24" spans="1:1" x14ac:dyDescent="0.25">
      <c r="A24" t="s">
        <v>52</v>
      </c>
    </row>
    <row r="25" spans="1:1" x14ac:dyDescent="0.25">
      <c r="A25" t="s">
        <v>53</v>
      </c>
    </row>
    <row r="26" spans="1:1" x14ac:dyDescent="0.25">
      <c r="A26" t="s">
        <v>54</v>
      </c>
    </row>
    <row r="27" spans="1:1" x14ac:dyDescent="0.25">
      <c r="A27" t="s">
        <v>55</v>
      </c>
    </row>
    <row r="28" spans="1:1" x14ac:dyDescent="0.25">
      <c r="A28" t="s">
        <v>50</v>
      </c>
    </row>
    <row r="29" spans="1:1" x14ac:dyDescent="0.25">
      <c r="A29" t="s">
        <v>56</v>
      </c>
    </row>
    <row r="32" spans="1:1" x14ac:dyDescent="0.25">
      <c r="A32" t="s">
        <v>57</v>
      </c>
    </row>
    <row r="33" spans="1:1" x14ac:dyDescent="0.25">
      <c r="A33" t="s">
        <v>58</v>
      </c>
    </row>
    <row r="34" spans="1:1" x14ac:dyDescent="0.25">
      <c r="A34" t="s">
        <v>59</v>
      </c>
    </row>
    <row r="35" spans="1:1" x14ac:dyDescent="0.25">
      <c r="A35" t="s">
        <v>60</v>
      </c>
    </row>
    <row r="36" spans="1:1" x14ac:dyDescent="0.25">
      <c r="A36" t="s">
        <v>61</v>
      </c>
    </row>
    <row r="37" spans="1:1" x14ac:dyDescent="0.25">
      <c r="A37" t="s">
        <v>62</v>
      </c>
    </row>
    <row r="39" spans="1:1" x14ac:dyDescent="0.25">
      <c r="A39" t="s">
        <v>10</v>
      </c>
    </row>
    <row r="40" spans="1:1" x14ac:dyDescent="0.25">
      <c r="A40" t="s">
        <v>63</v>
      </c>
    </row>
    <row r="41" spans="1:1" x14ac:dyDescent="0.25">
      <c r="A41" t="s">
        <v>64</v>
      </c>
    </row>
    <row r="42" spans="1:1" x14ac:dyDescent="0.25">
      <c r="A42" t="s">
        <v>65</v>
      </c>
    </row>
    <row r="43" spans="1:1" x14ac:dyDescent="0.25">
      <c r="A43" t="s">
        <v>66</v>
      </c>
    </row>
    <row r="44" spans="1:1" x14ac:dyDescent="0.25">
      <c r="A44" t="s">
        <v>67</v>
      </c>
    </row>
    <row r="45" spans="1:1" x14ac:dyDescent="0.25">
      <c r="A45" t="s">
        <v>68</v>
      </c>
    </row>
    <row r="46" spans="1:1" x14ac:dyDescent="0.25">
      <c r="A46" t="s">
        <v>69</v>
      </c>
    </row>
    <row r="47" spans="1:1" x14ac:dyDescent="0.25">
      <c r="A47" t="s">
        <v>69</v>
      </c>
    </row>
    <row r="48" spans="1:1" x14ac:dyDescent="0.25">
      <c r="A48" t="s">
        <v>69</v>
      </c>
    </row>
    <row r="49" spans="1:1" x14ac:dyDescent="0.25">
      <c r="A49" t="s">
        <v>69</v>
      </c>
    </row>
    <row r="50" spans="1:1" x14ac:dyDescent="0.25">
      <c r="A50" t="s">
        <v>69</v>
      </c>
    </row>
    <row r="51" spans="1:1" x14ac:dyDescent="0.25">
      <c r="A51" t="s">
        <v>70</v>
      </c>
    </row>
    <row r="52" spans="1:1" x14ac:dyDescent="0.25">
      <c r="A52" t="s">
        <v>46</v>
      </c>
    </row>
    <row r="53" spans="1:1" x14ac:dyDescent="0.25">
      <c r="A53" t="s">
        <v>61</v>
      </c>
    </row>
    <row r="54" spans="1:1" x14ac:dyDescent="0.25">
      <c r="A54" t="s">
        <v>46</v>
      </c>
    </row>
    <row r="55" spans="1:1" x14ac:dyDescent="0.25">
      <c r="A55" t="s">
        <v>71</v>
      </c>
    </row>
    <row r="56" spans="1:1" x14ac:dyDescent="0.25">
      <c r="A56" t="s">
        <v>72</v>
      </c>
    </row>
    <row r="57" spans="1:1" x14ac:dyDescent="0.25">
      <c r="A57" t="s">
        <v>73</v>
      </c>
    </row>
    <row r="58" spans="1:1" x14ac:dyDescent="0.25">
      <c r="A58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topLeftCell="A45" workbookViewId="0">
      <selection activeCell="J60" sqref="J60"/>
    </sheetView>
  </sheetViews>
  <sheetFormatPr defaultRowHeight="15" x14ac:dyDescent="0.25"/>
  <cols>
    <col min="1" max="1" width="43" customWidth="1"/>
    <col min="2" max="2" width="12.42578125" customWidth="1"/>
    <col min="3" max="3" width="1.5703125" style="53" customWidth="1"/>
    <col min="4" max="4" width="10.85546875" style="53" customWidth="1"/>
    <col min="5" max="5" width="9.140625" style="50"/>
    <col min="6" max="6" width="12.28515625" customWidth="1"/>
    <col min="7" max="7" width="1.28515625" style="53" customWidth="1"/>
    <col min="8" max="9" width="10.85546875" style="53" customWidth="1"/>
    <col min="10" max="10" width="10.85546875" bestFit="1" customWidth="1"/>
    <col min="11" max="11" width="1.42578125" customWidth="1"/>
  </cols>
  <sheetData>
    <row r="1" spans="1:15" x14ac:dyDescent="0.25">
      <c r="A1" s="97"/>
      <c r="B1" s="97"/>
      <c r="C1" s="65"/>
      <c r="D1" s="65"/>
      <c r="E1" s="43"/>
      <c r="F1" s="35"/>
      <c r="G1" s="54"/>
      <c r="H1" s="54"/>
      <c r="I1" s="54"/>
      <c r="J1" s="35"/>
    </row>
    <row r="2" spans="1:15" ht="15" customHeight="1" x14ac:dyDescent="0.25">
      <c r="A2" s="103"/>
      <c r="B2" s="103"/>
      <c r="C2" s="64"/>
      <c r="D2" s="64"/>
      <c r="E2" s="101" t="s">
        <v>132</v>
      </c>
      <c r="F2" s="101"/>
      <c r="G2" s="101"/>
      <c r="H2" s="101"/>
      <c r="I2" s="101"/>
      <c r="J2" s="35"/>
    </row>
    <row r="3" spans="1:15" x14ac:dyDescent="0.25">
      <c r="A3" s="103"/>
      <c r="B3" s="103"/>
      <c r="C3" s="64"/>
      <c r="D3" s="64"/>
      <c r="E3" s="101" t="s">
        <v>130</v>
      </c>
      <c r="F3" s="101"/>
      <c r="G3" s="101"/>
      <c r="H3" s="101"/>
      <c r="I3" s="101"/>
      <c r="J3" s="35"/>
      <c r="N3" s="99" t="s">
        <v>142</v>
      </c>
      <c r="O3" s="99"/>
    </row>
    <row r="4" spans="1:15" s="53" customFormat="1" x14ac:dyDescent="0.25">
      <c r="A4" s="64"/>
      <c r="B4" s="64"/>
      <c r="C4" s="64"/>
      <c r="D4" s="64"/>
      <c r="E4" s="101" t="s">
        <v>131</v>
      </c>
      <c r="F4" s="101"/>
      <c r="G4" s="101"/>
      <c r="H4" s="101"/>
      <c r="I4" s="101"/>
      <c r="J4" s="54"/>
      <c r="N4" s="99"/>
      <c r="O4" s="99"/>
    </row>
    <row r="5" spans="1:15" s="53" customFormat="1" x14ac:dyDescent="0.25">
      <c r="A5" s="64"/>
      <c r="B5" s="64"/>
      <c r="C5" s="64"/>
      <c r="D5" s="64"/>
      <c r="E5" s="44"/>
      <c r="F5" s="54"/>
      <c r="G5" s="54"/>
      <c r="H5" s="54"/>
      <c r="I5" s="54"/>
      <c r="J5" s="54"/>
      <c r="N5" s="99"/>
      <c r="O5" s="99"/>
    </row>
    <row r="6" spans="1:15" x14ac:dyDescent="0.25">
      <c r="A6" s="42"/>
      <c r="B6" s="98">
        <v>2016</v>
      </c>
      <c r="C6" s="98"/>
      <c r="D6" s="98"/>
      <c r="E6" s="45"/>
      <c r="F6" s="98">
        <v>2015</v>
      </c>
      <c r="G6" s="98"/>
      <c r="H6" s="98"/>
      <c r="I6" s="62"/>
      <c r="J6" s="98">
        <v>2014</v>
      </c>
      <c r="K6" s="98"/>
      <c r="L6" s="98"/>
      <c r="N6" s="98"/>
      <c r="O6" s="98"/>
    </row>
    <row r="7" spans="1:15" s="53" customFormat="1" x14ac:dyDescent="0.25">
      <c r="A7" s="61"/>
      <c r="B7" s="62"/>
      <c r="C7" s="62"/>
      <c r="D7" s="62"/>
      <c r="E7" s="45"/>
      <c r="F7" s="62"/>
      <c r="G7" s="62"/>
      <c r="H7" s="62"/>
      <c r="I7" s="62"/>
      <c r="J7" s="62"/>
      <c r="N7" s="88" t="s">
        <v>143</v>
      </c>
      <c r="O7" s="88" t="s">
        <v>144</v>
      </c>
    </row>
    <row r="8" spans="1:15" s="53" customFormat="1" ht="42.75" x14ac:dyDescent="0.25">
      <c r="A8" s="61"/>
      <c r="B8" s="62" t="s">
        <v>128</v>
      </c>
      <c r="C8" s="62"/>
      <c r="D8" s="62" t="s">
        <v>129</v>
      </c>
      <c r="E8" s="45"/>
      <c r="F8" s="62" t="s">
        <v>128</v>
      </c>
      <c r="G8" s="62"/>
      <c r="H8" s="62" t="s">
        <v>129</v>
      </c>
      <c r="I8" s="62"/>
      <c r="J8" s="62" t="s">
        <v>128</v>
      </c>
      <c r="K8" s="62"/>
      <c r="L8" s="62" t="s">
        <v>129</v>
      </c>
    </row>
    <row r="9" spans="1:15" x14ac:dyDescent="0.25">
      <c r="A9" s="42"/>
      <c r="B9" s="64" t="s">
        <v>85</v>
      </c>
      <c r="C9" s="64"/>
      <c r="D9" s="64"/>
      <c r="E9" s="45"/>
      <c r="F9" s="64" t="s">
        <v>85</v>
      </c>
      <c r="G9" s="64"/>
      <c r="H9" s="64"/>
      <c r="I9" s="62"/>
      <c r="J9" s="64" t="s">
        <v>85</v>
      </c>
      <c r="K9" s="64"/>
      <c r="L9" s="64"/>
    </row>
    <row r="10" spans="1:15" x14ac:dyDescent="0.25">
      <c r="A10" s="36" t="s">
        <v>86</v>
      </c>
      <c r="B10" s="37">
        <v>122585513</v>
      </c>
      <c r="C10" s="56"/>
      <c r="D10" s="66">
        <f t="shared" ref="D10:D29" si="0">B10/$B$10</f>
        <v>1</v>
      </c>
      <c r="E10" s="46"/>
      <c r="F10" s="37">
        <v>120830903</v>
      </c>
      <c r="G10" s="56"/>
      <c r="H10" s="66">
        <f t="shared" ref="H10:H29" si="1">F10/$F$10</f>
        <v>1</v>
      </c>
      <c r="I10" s="56"/>
      <c r="J10" s="37">
        <v>117639471</v>
      </c>
      <c r="L10" s="66">
        <f t="shared" ref="L10:L29" si="2">J10/$J$10</f>
        <v>1</v>
      </c>
    </row>
    <row r="11" spans="1:15" x14ac:dyDescent="0.25">
      <c r="A11" s="36" t="s">
        <v>87</v>
      </c>
      <c r="B11" s="37">
        <v>127673</v>
      </c>
      <c r="C11" s="56"/>
      <c r="D11" s="66">
        <f t="shared" si="0"/>
        <v>1.041501535340477E-3</v>
      </c>
      <c r="E11" s="46"/>
      <c r="F11" s="37">
        <v>124975</v>
      </c>
      <c r="G11" s="56"/>
      <c r="H11" s="66">
        <f t="shared" si="1"/>
        <v>1.0342966649847846E-3</v>
      </c>
      <c r="I11" s="56"/>
      <c r="J11" s="37">
        <v>121694</v>
      </c>
      <c r="L11" s="66">
        <f t="shared" si="2"/>
        <v>1.0344657194182724E-3</v>
      </c>
    </row>
    <row r="12" spans="1:15" x14ac:dyDescent="0.25">
      <c r="A12" s="36" t="s">
        <v>88</v>
      </c>
      <c r="B12" s="38">
        <v>90373709</v>
      </c>
      <c r="C12" s="57"/>
      <c r="D12" s="70">
        <f t="shared" si="0"/>
        <v>0.73722992862949477</v>
      </c>
      <c r="E12" s="47"/>
      <c r="F12" s="38">
        <v>87905900</v>
      </c>
      <c r="G12" s="57"/>
      <c r="H12" s="70">
        <f t="shared" si="1"/>
        <v>0.72751173596708119</v>
      </c>
      <c r="I12" s="57"/>
      <c r="J12" s="38">
        <v>84375503</v>
      </c>
      <c r="L12" s="70">
        <f t="shared" si="2"/>
        <v>0.71723803484291426</v>
      </c>
      <c r="N12" s="69">
        <f>L12-H12</f>
        <v>-1.0273701124166923E-2</v>
      </c>
      <c r="O12" s="69">
        <f>H12-D12</f>
        <v>-9.7181926624135828E-3</v>
      </c>
    </row>
    <row r="13" spans="1:15" x14ac:dyDescent="0.25">
      <c r="A13" s="36" t="s">
        <v>89</v>
      </c>
      <c r="B13" s="37">
        <v>32084131</v>
      </c>
      <c r="C13" s="56"/>
      <c r="D13" s="66">
        <f t="shared" si="0"/>
        <v>0.26172856983516479</v>
      </c>
      <c r="E13" s="46"/>
      <c r="F13" s="37">
        <v>32800028</v>
      </c>
      <c r="G13" s="56"/>
      <c r="H13" s="66">
        <f t="shared" si="1"/>
        <v>0.27145396736793403</v>
      </c>
      <c r="I13" s="56"/>
      <c r="J13" s="37">
        <v>33142274</v>
      </c>
      <c r="L13" s="66">
        <f t="shared" si="2"/>
        <v>0.28172749943766751</v>
      </c>
      <c r="N13" s="69">
        <f>L13-H13</f>
        <v>1.0273532069733471E-2</v>
      </c>
      <c r="O13" s="69">
        <f>H13-D13</f>
        <v>9.7253975327692421E-3</v>
      </c>
    </row>
    <row r="14" spans="1:15" x14ac:dyDescent="0.25">
      <c r="A14" s="39" t="s">
        <v>90</v>
      </c>
      <c r="B14" s="40"/>
      <c r="C14" s="59"/>
      <c r="D14" s="66">
        <f t="shared" si="0"/>
        <v>0</v>
      </c>
      <c r="E14" s="48"/>
      <c r="F14" s="40"/>
      <c r="G14" s="59"/>
      <c r="H14" s="66">
        <f t="shared" si="1"/>
        <v>0</v>
      </c>
      <c r="I14" s="59"/>
      <c r="J14" s="40"/>
      <c r="L14" s="66">
        <f t="shared" si="2"/>
        <v>0</v>
      </c>
    </row>
    <row r="15" spans="1:15" x14ac:dyDescent="0.25">
      <c r="A15" s="36" t="s">
        <v>91</v>
      </c>
      <c r="B15" s="37">
        <v>1851775</v>
      </c>
      <c r="C15" s="56"/>
      <c r="D15" s="66">
        <f t="shared" si="0"/>
        <v>1.5105985647749421E-2</v>
      </c>
      <c r="E15" s="46"/>
      <c r="F15" s="37">
        <v>1934168</v>
      </c>
      <c r="G15" s="56"/>
      <c r="H15" s="66">
        <f t="shared" si="1"/>
        <v>1.6007229541270582E-2</v>
      </c>
      <c r="I15" s="56"/>
      <c r="J15" s="37">
        <v>1858914</v>
      </c>
      <c r="L15" s="66">
        <f t="shared" si="2"/>
        <v>1.5801788160030063E-2</v>
      </c>
    </row>
    <row r="16" spans="1:15" x14ac:dyDescent="0.25">
      <c r="A16" s="36" t="s">
        <v>92</v>
      </c>
      <c r="B16" s="37">
        <v>255833</v>
      </c>
      <c r="C16" s="56"/>
      <c r="D16" s="66">
        <f t="shared" si="0"/>
        <v>2.0869758076551836E-3</v>
      </c>
      <c r="E16" s="46"/>
      <c r="F16" s="37">
        <v>240298</v>
      </c>
      <c r="G16" s="56"/>
      <c r="H16" s="66">
        <f t="shared" si="1"/>
        <v>1.9887131026406382E-3</v>
      </c>
      <c r="I16" s="56"/>
      <c r="J16" s="37">
        <v>248539</v>
      </c>
      <c r="L16" s="66">
        <f t="shared" si="2"/>
        <v>2.112717762901195E-3</v>
      </c>
    </row>
    <row r="17" spans="1:12" x14ac:dyDescent="0.25">
      <c r="A17" s="36" t="s">
        <v>93</v>
      </c>
      <c r="B17" s="37">
        <v>139951</v>
      </c>
      <c r="C17" s="56"/>
      <c r="D17" s="66">
        <f t="shared" si="0"/>
        <v>1.1416601894874805E-3</v>
      </c>
      <c r="E17" s="46"/>
      <c r="F17" s="37">
        <v>127659</v>
      </c>
      <c r="G17" s="56"/>
      <c r="H17" s="66">
        <f t="shared" si="1"/>
        <v>1.0565095255474504E-3</v>
      </c>
      <c r="I17" s="56"/>
      <c r="J17" s="37">
        <v>119829</v>
      </c>
      <c r="L17" s="66">
        <f t="shared" si="2"/>
        <v>1.0186121969215588E-3</v>
      </c>
    </row>
    <row r="18" spans="1:12" x14ac:dyDescent="0.25">
      <c r="A18" s="36" t="s">
        <v>94</v>
      </c>
      <c r="B18" s="37">
        <v>446938</v>
      </c>
      <c r="C18" s="56"/>
      <c r="D18" s="66">
        <f t="shared" si="0"/>
        <v>3.6459283732817598E-3</v>
      </c>
      <c r="E18" s="46"/>
      <c r="F18" s="37">
        <v>516406</v>
      </c>
      <c r="G18" s="56"/>
      <c r="H18" s="66">
        <f t="shared" si="1"/>
        <v>4.2737907867824174E-3</v>
      </c>
      <c r="I18" s="56"/>
      <c r="J18" s="37">
        <v>510552</v>
      </c>
      <c r="L18" s="66">
        <f t="shared" si="2"/>
        <v>4.3399719129984865E-3</v>
      </c>
    </row>
    <row r="19" spans="1:12" x14ac:dyDescent="0.25">
      <c r="A19" s="36" t="s">
        <v>95</v>
      </c>
      <c r="B19" s="37">
        <v>75647</v>
      </c>
      <c r="C19" s="56"/>
      <c r="D19" s="66">
        <f t="shared" si="0"/>
        <v>6.1709575747339739E-4</v>
      </c>
      <c r="E19" s="46"/>
      <c r="F19" s="37">
        <v>84103</v>
      </c>
      <c r="G19" s="56"/>
      <c r="H19" s="66">
        <f t="shared" si="1"/>
        <v>6.9603882708714016E-4</v>
      </c>
      <c r="I19" s="56"/>
      <c r="J19" s="37">
        <v>87868</v>
      </c>
      <c r="L19" s="66">
        <f t="shared" si="2"/>
        <v>7.4692617412398939E-4</v>
      </c>
    </row>
    <row r="20" spans="1:12" x14ac:dyDescent="0.25">
      <c r="A20" s="36" t="s">
        <v>96</v>
      </c>
      <c r="B20" s="37">
        <v>19389</v>
      </c>
      <c r="C20" s="56"/>
      <c r="D20" s="66">
        <f t="shared" si="0"/>
        <v>1.5816714002738643E-4</v>
      </c>
      <c r="E20" s="46"/>
      <c r="F20" s="37">
        <v>24032</v>
      </c>
      <c r="G20" s="56"/>
      <c r="H20" s="66">
        <f t="shared" si="1"/>
        <v>1.9888951752682012E-4</v>
      </c>
      <c r="I20" s="56"/>
      <c r="J20" s="37">
        <v>23507</v>
      </c>
      <c r="L20" s="66">
        <f t="shared" si="2"/>
        <v>1.9982238784463762E-4</v>
      </c>
    </row>
    <row r="21" spans="1:12" x14ac:dyDescent="0.25">
      <c r="A21" s="36" t="s">
        <v>97</v>
      </c>
      <c r="B21" s="37">
        <v>131917</v>
      </c>
      <c r="C21" s="56"/>
      <c r="D21" s="66">
        <f t="shared" si="0"/>
        <v>1.076122265768876E-3</v>
      </c>
      <c r="E21" s="46"/>
      <c r="F21" s="37">
        <v>144181</v>
      </c>
      <c r="G21" s="56"/>
      <c r="H21" s="66">
        <f t="shared" si="1"/>
        <v>1.1932460688471392E-3</v>
      </c>
      <c r="I21" s="56"/>
      <c r="J21" s="37">
        <v>134193</v>
      </c>
      <c r="L21" s="66">
        <f t="shared" si="2"/>
        <v>1.1407140720651489E-3</v>
      </c>
    </row>
    <row r="22" spans="1:12" x14ac:dyDescent="0.25">
      <c r="A22" s="36" t="s">
        <v>98</v>
      </c>
      <c r="B22" s="37">
        <v>4213</v>
      </c>
      <c r="C22" s="56"/>
      <c r="D22" s="66">
        <f t="shared" si="0"/>
        <v>3.4367845733940845E-5</v>
      </c>
      <c r="E22" s="46"/>
      <c r="F22" s="37">
        <v>2981</v>
      </c>
      <c r="G22" s="56"/>
      <c r="H22" s="66">
        <f t="shared" si="1"/>
        <v>2.4670841034764095E-5</v>
      </c>
      <c r="I22" s="56"/>
      <c r="J22" s="40">
        <v>415</v>
      </c>
      <c r="L22" s="66">
        <f t="shared" si="2"/>
        <v>3.5277275260783855E-6</v>
      </c>
    </row>
    <row r="23" spans="1:12" x14ac:dyDescent="0.25">
      <c r="A23" s="36" t="s">
        <v>99</v>
      </c>
      <c r="B23" s="37">
        <v>17873</v>
      </c>
      <c r="C23" s="56"/>
      <c r="D23" s="66">
        <f t="shared" si="0"/>
        <v>1.4580026271130423E-4</v>
      </c>
      <c r="E23" s="46"/>
      <c r="F23" s="37">
        <v>144181</v>
      </c>
      <c r="G23" s="56"/>
      <c r="H23" s="66">
        <f t="shared" si="1"/>
        <v>1.1932460688471392E-3</v>
      </c>
      <c r="I23" s="56"/>
      <c r="J23" s="37">
        <v>142304</v>
      </c>
      <c r="L23" s="66">
        <f t="shared" si="2"/>
        <v>1.2096620189664064E-3</v>
      </c>
    </row>
    <row r="24" spans="1:12" x14ac:dyDescent="0.25">
      <c r="A24" s="36" t="s">
        <v>100</v>
      </c>
      <c r="B24" s="37">
        <v>687885</v>
      </c>
      <c r="C24" s="56"/>
      <c r="D24" s="66">
        <f t="shared" si="0"/>
        <v>5.6114705821722994E-3</v>
      </c>
      <c r="E24" s="46"/>
      <c r="F24" s="37">
        <v>831572</v>
      </c>
      <c r="G24" s="56"/>
      <c r="H24" s="66">
        <f t="shared" si="1"/>
        <v>6.882113593076433E-3</v>
      </c>
      <c r="I24" s="56"/>
      <c r="J24" s="37">
        <v>797823</v>
      </c>
      <c r="L24" s="66">
        <f t="shared" si="2"/>
        <v>6.7819329109359899E-3</v>
      </c>
    </row>
    <row r="25" spans="1:12" x14ac:dyDescent="0.25">
      <c r="A25" s="36" t="s">
        <v>101</v>
      </c>
      <c r="B25" s="37">
        <v>4206533</v>
      </c>
      <c r="C25" s="56"/>
      <c r="D25" s="66">
        <f t="shared" si="0"/>
        <v>3.4315090723648557E-2</v>
      </c>
      <c r="E25" s="46"/>
      <c r="F25" s="37">
        <v>3759789</v>
      </c>
      <c r="G25" s="56"/>
      <c r="H25" s="66">
        <f t="shared" si="1"/>
        <v>3.1116121014174662E-2</v>
      </c>
      <c r="I25" s="56"/>
      <c r="J25" s="37">
        <v>3537525</v>
      </c>
      <c r="L25" s="66">
        <f t="shared" si="2"/>
        <v>3.0070901967928776E-2</v>
      </c>
    </row>
    <row r="26" spans="1:12" x14ac:dyDescent="0.25">
      <c r="A26" s="36" t="s">
        <v>102</v>
      </c>
      <c r="B26" s="38">
        <v>223534</v>
      </c>
      <c r="C26" s="57"/>
      <c r="D26" s="70">
        <f t="shared" si="0"/>
        <v>1.823494428742163E-3</v>
      </c>
      <c r="E26" s="47"/>
      <c r="F26" s="38">
        <v>240196</v>
      </c>
      <c r="G26" s="57"/>
      <c r="H26" s="70">
        <f t="shared" si="1"/>
        <v>1.9878689477310289E-3</v>
      </c>
      <c r="I26" s="57"/>
      <c r="J26" s="38">
        <v>241817</v>
      </c>
      <c r="L26" s="70">
        <f t="shared" si="2"/>
        <v>2.0555770775269808E-3</v>
      </c>
    </row>
    <row r="27" spans="1:12" x14ac:dyDescent="0.25">
      <c r="A27" s="36" t="s">
        <v>103</v>
      </c>
      <c r="B27" s="37">
        <v>8061488</v>
      </c>
      <c r="C27" s="56"/>
      <c r="D27" s="66">
        <f t="shared" si="0"/>
        <v>6.5762159024451775E-2</v>
      </c>
      <c r="E27" s="46"/>
      <c r="F27" s="37">
        <v>8049566</v>
      </c>
      <c r="G27" s="56"/>
      <c r="H27" s="66">
        <f t="shared" si="1"/>
        <v>6.661843783456621E-2</v>
      </c>
      <c r="I27" s="56"/>
      <c r="J27" s="37">
        <v>7703286</v>
      </c>
      <c r="L27" s="66">
        <f t="shared" si="2"/>
        <v>6.5482154369769313E-2</v>
      </c>
    </row>
    <row r="28" spans="1:12" x14ac:dyDescent="0.25">
      <c r="A28" s="39" t="s">
        <v>104</v>
      </c>
      <c r="B28" s="41"/>
      <c r="C28" s="60"/>
      <c r="D28" s="66">
        <f t="shared" si="0"/>
        <v>0</v>
      </c>
      <c r="E28" s="49"/>
      <c r="F28" s="41"/>
      <c r="G28" s="60"/>
      <c r="H28" s="66">
        <f t="shared" si="1"/>
        <v>0</v>
      </c>
      <c r="I28" s="60"/>
      <c r="J28" s="41"/>
      <c r="L28" s="66">
        <f t="shared" si="2"/>
        <v>0</v>
      </c>
    </row>
    <row r="29" spans="1:12" x14ac:dyDescent="0.25">
      <c r="A29" s="36" t="s">
        <v>105</v>
      </c>
      <c r="B29" s="37">
        <v>12579213</v>
      </c>
      <c r="C29" s="56"/>
      <c r="D29" s="66">
        <f t="shared" si="0"/>
        <v>0.10261582051706224</v>
      </c>
      <c r="E29" s="46"/>
      <c r="F29" s="37">
        <v>12694443</v>
      </c>
      <c r="G29" s="56"/>
      <c r="H29" s="66">
        <f t="shared" si="1"/>
        <v>0.10505957238439242</v>
      </c>
      <c r="I29" s="56"/>
      <c r="J29" s="37">
        <v>12343793</v>
      </c>
      <c r="L29" s="66">
        <f t="shared" si="2"/>
        <v>0.10492900805376794</v>
      </c>
    </row>
    <row r="30" spans="1:12" x14ac:dyDescent="0.25">
      <c r="A30" s="36" t="s">
        <v>106</v>
      </c>
      <c r="B30" s="40" t="s">
        <v>107</v>
      </c>
      <c r="C30" s="59"/>
      <c r="D30" s="75" t="s">
        <v>107</v>
      </c>
      <c r="E30" s="48"/>
      <c r="F30" s="40" t="s">
        <v>107</v>
      </c>
      <c r="G30" s="59"/>
      <c r="H30" s="75" t="s">
        <v>107</v>
      </c>
      <c r="I30" s="59"/>
      <c r="J30" s="40" t="s">
        <v>107</v>
      </c>
      <c r="L30" s="75" t="s">
        <v>107</v>
      </c>
    </row>
    <row r="31" spans="1:12" x14ac:dyDescent="0.25">
      <c r="A31" s="36" t="s">
        <v>108</v>
      </c>
      <c r="B31" s="40" t="s">
        <v>107</v>
      </c>
      <c r="C31" s="59"/>
      <c r="D31" s="75" t="s">
        <v>107</v>
      </c>
      <c r="E31" s="48"/>
      <c r="F31" s="40" t="s">
        <v>107</v>
      </c>
      <c r="G31" s="59"/>
      <c r="H31" s="75" t="s">
        <v>107</v>
      </c>
      <c r="I31" s="59"/>
      <c r="J31" s="40" t="s">
        <v>107</v>
      </c>
      <c r="L31" s="75" t="s">
        <v>107</v>
      </c>
    </row>
    <row r="32" spans="1:12" x14ac:dyDescent="0.25">
      <c r="A32" s="36" t="s">
        <v>109</v>
      </c>
      <c r="B32" s="37">
        <v>4006809</v>
      </c>
      <c r="C32" s="56"/>
      <c r="D32" s="66">
        <f>B32/$B$10</f>
        <v>3.268582805539183E-2</v>
      </c>
      <c r="E32" s="46"/>
      <c r="F32" s="37">
        <v>4325377</v>
      </c>
      <c r="G32" s="56"/>
      <c r="H32" s="66">
        <f>F32/$F$10</f>
        <v>3.5796943435902319E-2</v>
      </c>
      <c r="I32" s="56"/>
      <c r="J32" s="37">
        <v>4433082</v>
      </c>
      <c r="L32" s="66">
        <f>J32/$J$10</f>
        <v>3.7683627462078609E-2</v>
      </c>
    </row>
    <row r="33" spans="1:12" x14ac:dyDescent="0.25">
      <c r="A33" s="36" t="s">
        <v>110</v>
      </c>
      <c r="B33" s="40" t="s">
        <v>107</v>
      </c>
      <c r="C33" s="59"/>
      <c r="D33" s="75" t="s">
        <v>107</v>
      </c>
      <c r="E33" s="48"/>
      <c r="F33" s="40" t="s">
        <v>107</v>
      </c>
      <c r="G33" s="59"/>
      <c r="H33" s="75" t="s">
        <v>107</v>
      </c>
      <c r="I33" s="59"/>
      <c r="J33" s="40" t="s">
        <v>107</v>
      </c>
      <c r="L33" s="75" t="s">
        <v>107</v>
      </c>
    </row>
    <row r="34" spans="1:12" x14ac:dyDescent="0.25">
      <c r="A34" s="36" t="s">
        <v>111</v>
      </c>
      <c r="B34" s="37">
        <v>2039389</v>
      </c>
      <c r="C34" s="56"/>
      <c r="D34" s="66">
        <f t="shared" ref="D34:D50" si="3">B34/$B$10</f>
        <v>1.6636460133751692E-2</v>
      </c>
      <c r="E34" s="46"/>
      <c r="F34" s="37">
        <v>2379426</v>
      </c>
      <c r="G34" s="56"/>
      <c r="H34" s="66">
        <f t="shared" ref="H34:H50" si="4">F34/$F$10</f>
        <v>1.969219745051479E-2</v>
      </c>
      <c r="I34" s="56"/>
      <c r="J34" s="37">
        <v>2344248</v>
      </c>
      <c r="L34" s="66">
        <f t="shared" ref="L34:L50" si="5">J34/$J$10</f>
        <v>1.9927393247118563E-2</v>
      </c>
    </row>
    <row r="35" spans="1:12" x14ac:dyDescent="0.25">
      <c r="A35" s="36" t="s">
        <v>112</v>
      </c>
      <c r="B35" s="37">
        <v>670746</v>
      </c>
      <c r="C35" s="56"/>
      <c r="D35" s="66">
        <f t="shared" si="3"/>
        <v>5.4716579764201015E-3</v>
      </c>
      <c r="E35" s="46"/>
      <c r="F35" s="37">
        <v>623389</v>
      </c>
      <c r="G35" s="56"/>
      <c r="H35" s="66">
        <f t="shared" si="4"/>
        <v>5.1591851465349059E-3</v>
      </c>
      <c r="I35" s="56"/>
      <c r="J35" s="37">
        <v>618494</v>
      </c>
      <c r="L35" s="66">
        <f t="shared" si="5"/>
        <v>5.2575380928056026E-3</v>
      </c>
    </row>
    <row r="36" spans="1:12" x14ac:dyDescent="0.25">
      <c r="A36" s="36" t="s">
        <v>113</v>
      </c>
      <c r="B36" s="37">
        <v>25901</v>
      </c>
      <c r="C36" s="56"/>
      <c r="D36" s="66">
        <f t="shared" si="3"/>
        <v>2.1128924100517489E-4</v>
      </c>
      <c r="E36" s="46"/>
      <c r="F36" s="37">
        <v>36045</v>
      </c>
      <c r="G36" s="56"/>
      <c r="H36" s="66">
        <f t="shared" si="4"/>
        <v>2.9830944820465342E-4</v>
      </c>
      <c r="I36" s="56"/>
      <c r="J36" s="37">
        <v>46175</v>
      </c>
      <c r="L36" s="66">
        <f t="shared" si="5"/>
        <v>3.9251281570281798E-4</v>
      </c>
    </row>
    <row r="37" spans="1:12" x14ac:dyDescent="0.25">
      <c r="A37" s="36" t="s">
        <v>114</v>
      </c>
      <c r="B37" s="37">
        <v>194700</v>
      </c>
      <c r="C37" s="56"/>
      <c r="D37" s="66">
        <f t="shared" si="3"/>
        <v>1.5882790326129321E-3</v>
      </c>
      <c r="E37" s="46"/>
      <c r="F37" s="37">
        <v>216266</v>
      </c>
      <c r="G37" s="56"/>
      <c r="H37" s="66">
        <f t="shared" si="4"/>
        <v>1.7898235851138181E-3</v>
      </c>
      <c r="I37" s="56"/>
      <c r="J37" s="37">
        <v>222226</v>
      </c>
      <c r="L37" s="66">
        <f t="shared" si="5"/>
        <v>1.889042836651314E-3</v>
      </c>
    </row>
    <row r="38" spans="1:12" x14ac:dyDescent="0.25">
      <c r="A38" s="36" t="s">
        <v>115</v>
      </c>
      <c r="B38" s="37">
        <v>77924</v>
      </c>
      <c r="C38" s="56"/>
      <c r="D38" s="66">
        <f t="shared" si="3"/>
        <v>6.3567054615988757E-4</v>
      </c>
      <c r="E38" s="46"/>
      <c r="F38" s="37">
        <v>108136</v>
      </c>
      <c r="G38" s="56"/>
      <c r="H38" s="66">
        <f t="shared" si="4"/>
        <v>8.9493662064248579E-4</v>
      </c>
      <c r="I38" s="56"/>
      <c r="J38" s="37">
        <v>122519</v>
      </c>
      <c r="L38" s="66">
        <f t="shared" si="5"/>
        <v>1.0414786717291512E-3</v>
      </c>
    </row>
    <row r="39" spans="1:12" x14ac:dyDescent="0.25">
      <c r="A39" s="36" t="s">
        <v>116</v>
      </c>
      <c r="B39" s="37">
        <v>14126</v>
      </c>
      <c r="C39" s="56"/>
      <c r="D39" s="66">
        <f t="shared" si="3"/>
        <v>1.1523384496502454E-4</v>
      </c>
      <c r="E39" s="46"/>
      <c r="F39" s="37">
        <v>10510</v>
      </c>
      <c r="G39" s="56"/>
      <c r="H39" s="66">
        <f t="shared" si="4"/>
        <v>8.6981059803881465E-5</v>
      </c>
      <c r="I39" s="56"/>
      <c r="J39" s="37">
        <v>13685</v>
      </c>
      <c r="L39" s="66">
        <f t="shared" si="5"/>
        <v>1.1633000287803062E-4</v>
      </c>
    </row>
    <row r="40" spans="1:12" x14ac:dyDescent="0.25">
      <c r="A40" s="36" t="s">
        <v>117</v>
      </c>
      <c r="B40" s="37">
        <v>123450</v>
      </c>
      <c r="C40" s="56"/>
      <c r="D40" s="66">
        <f t="shared" si="3"/>
        <v>1.0070521138986464E-3</v>
      </c>
      <c r="E40" s="46"/>
      <c r="F40" s="37">
        <v>117538</v>
      </c>
      <c r="G40" s="56"/>
      <c r="H40" s="66">
        <f t="shared" si="4"/>
        <v>9.7274784084002092E-4</v>
      </c>
      <c r="I40" s="56"/>
      <c r="J40" s="37">
        <v>124383</v>
      </c>
      <c r="L40" s="66">
        <f t="shared" si="5"/>
        <v>1.0573236936776093E-3</v>
      </c>
    </row>
    <row r="41" spans="1:12" x14ac:dyDescent="0.25">
      <c r="A41" s="36" t="s">
        <v>118</v>
      </c>
      <c r="B41" s="37">
        <v>65853</v>
      </c>
      <c r="C41" s="56"/>
      <c r="D41" s="66">
        <f t="shared" si="3"/>
        <v>5.3720050916620144E-4</v>
      </c>
      <c r="E41" s="46"/>
      <c r="F41" s="37">
        <v>66085</v>
      </c>
      <c r="G41" s="56"/>
      <c r="H41" s="66">
        <f t="shared" si="4"/>
        <v>5.469213451131785E-4</v>
      </c>
      <c r="I41" s="56"/>
      <c r="J41" s="37">
        <v>63250</v>
      </c>
      <c r="L41" s="66">
        <f t="shared" si="5"/>
        <v>5.3765967716736841E-4</v>
      </c>
    </row>
    <row r="42" spans="1:12" x14ac:dyDescent="0.25">
      <c r="A42" s="36" t="s">
        <v>119</v>
      </c>
      <c r="B42" s="37">
        <v>115735</v>
      </c>
      <c r="C42" s="56"/>
      <c r="D42" s="66">
        <f t="shared" si="3"/>
        <v>9.441164552617241E-4</v>
      </c>
      <c r="E42" s="46"/>
      <c r="F42" s="37">
        <v>131334</v>
      </c>
      <c r="G42" s="56"/>
      <c r="H42" s="66">
        <f t="shared" si="4"/>
        <v>1.0869239303789695E-3</v>
      </c>
      <c r="I42" s="56"/>
      <c r="J42" s="37">
        <v>104934</v>
      </c>
      <c r="L42" s="66">
        <f t="shared" si="5"/>
        <v>8.9199653065423934E-4</v>
      </c>
    </row>
    <row r="43" spans="1:12" x14ac:dyDescent="0.25">
      <c r="A43" s="36" t="s">
        <v>120</v>
      </c>
      <c r="B43" s="37">
        <v>217964</v>
      </c>
      <c r="C43" s="56"/>
      <c r="D43" s="66">
        <f t="shared" si="3"/>
        <v>1.7780567594475865E-3</v>
      </c>
      <c r="E43" s="46"/>
      <c r="F43" s="37">
        <v>276343</v>
      </c>
      <c r="G43" s="56"/>
      <c r="H43" s="66">
        <f t="shared" si="4"/>
        <v>2.2870225508452918E-3</v>
      </c>
      <c r="I43" s="56"/>
      <c r="J43" s="37">
        <v>226387</v>
      </c>
      <c r="L43" s="66">
        <f t="shared" si="5"/>
        <v>1.9244136179429096E-3</v>
      </c>
    </row>
    <row r="44" spans="1:12" x14ac:dyDescent="0.25">
      <c r="A44" s="36" t="s">
        <v>121</v>
      </c>
      <c r="B44" s="37">
        <v>80265</v>
      </c>
      <c r="C44" s="56"/>
      <c r="D44" s="66">
        <f t="shared" si="3"/>
        <v>6.547674193768721E-4</v>
      </c>
      <c r="E44" s="46"/>
      <c r="F44" s="37">
        <v>84103</v>
      </c>
      <c r="G44" s="56"/>
      <c r="H44" s="66">
        <f t="shared" si="4"/>
        <v>6.9603882708714016E-4</v>
      </c>
      <c r="I44" s="56"/>
      <c r="J44" s="37">
        <v>81380</v>
      </c>
      <c r="L44" s="66">
        <f t="shared" si="5"/>
        <v>6.91774617041588E-4</v>
      </c>
    </row>
    <row r="45" spans="1:12" x14ac:dyDescent="0.25">
      <c r="A45" s="36" t="s">
        <v>122</v>
      </c>
      <c r="B45" s="37">
        <v>187891</v>
      </c>
      <c r="C45" s="56"/>
      <c r="D45" s="66">
        <f t="shared" si="3"/>
        <v>1.5327341331108188E-3</v>
      </c>
      <c r="E45" s="46"/>
      <c r="F45" s="37">
        <v>192240</v>
      </c>
      <c r="G45" s="56"/>
      <c r="H45" s="66">
        <f t="shared" si="4"/>
        <v>1.5909837237581515E-3</v>
      </c>
      <c r="I45" s="56"/>
      <c r="J45" s="37">
        <v>102872</v>
      </c>
      <c r="L45" s="66">
        <f t="shared" si="5"/>
        <v>8.7446840015117033E-4</v>
      </c>
    </row>
    <row r="46" spans="1:12" x14ac:dyDescent="0.25">
      <c r="A46" s="36" t="s">
        <v>123</v>
      </c>
      <c r="B46" s="37">
        <v>121617</v>
      </c>
      <c r="C46" s="56"/>
      <c r="D46" s="66">
        <f t="shared" si="3"/>
        <v>9.9209928664245996E-4</v>
      </c>
      <c r="E46" s="46"/>
      <c r="F46" s="37">
        <v>120149</v>
      </c>
      <c r="G46" s="56"/>
      <c r="H46" s="66">
        <f t="shared" si="4"/>
        <v>9.943565513203191E-4</v>
      </c>
      <c r="I46" s="56"/>
      <c r="J46" s="37">
        <v>138590</v>
      </c>
      <c r="L46" s="66">
        <f t="shared" si="5"/>
        <v>1.1780909827450686E-3</v>
      </c>
    </row>
    <row r="47" spans="1:12" x14ac:dyDescent="0.25">
      <c r="A47" s="36" t="s">
        <v>124</v>
      </c>
      <c r="B47" s="38">
        <v>57147</v>
      </c>
      <c r="C47" s="57"/>
      <c r="D47" s="70">
        <f t="shared" si="3"/>
        <v>4.6618069787740741E-4</v>
      </c>
      <c r="E47" s="47"/>
      <c r="F47" s="38">
        <v>57910</v>
      </c>
      <c r="G47" s="57"/>
      <c r="H47" s="70">
        <f t="shared" si="4"/>
        <v>4.792648119165343E-4</v>
      </c>
      <c r="I47" s="57"/>
      <c r="J47" s="38">
        <v>78729</v>
      </c>
      <c r="L47" s="70">
        <f t="shared" si="5"/>
        <v>6.6923966361596445E-4</v>
      </c>
    </row>
    <row r="48" spans="1:12" x14ac:dyDescent="0.25">
      <c r="A48" s="36" t="s">
        <v>125</v>
      </c>
      <c r="B48" s="37">
        <v>20578730</v>
      </c>
      <c r="C48" s="56"/>
      <c r="D48" s="66">
        <f t="shared" si="3"/>
        <v>0.1678724467221506</v>
      </c>
      <c r="E48" s="46"/>
      <c r="F48" s="37">
        <v>21439294</v>
      </c>
      <c r="G48" s="56"/>
      <c r="H48" s="66">
        <f t="shared" si="4"/>
        <v>0.17743220871236889</v>
      </c>
      <c r="I48" s="56"/>
      <c r="J48" s="37">
        <v>21064747</v>
      </c>
      <c r="L48" s="66">
        <f t="shared" si="5"/>
        <v>0.17906189836572795</v>
      </c>
    </row>
    <row r="49" spans="1:15" x14ac:dyDescent="0.25">
      <c r="A49" s="36" t="s">
        <v>126</v>
      </c>
      <c r="B49" s="38">
        <v>28640218</v>
      </c>
      <c r="C49" s="57"/>
      <c r="D49" s="70">
        <f t="shared" si="3"/>
        <v>0.23363460574660239</v>
      </c>
      <c r="E49" s="47"/>
      <c r="F49" s="38">
        <v>29488860</v>
      </c>
      <c r="G49" s="57"/>
      <c r="H49" s="70">
        <f t="shared" si="4"/>
        <v>0.24405064654693509</v>
      </c>
      <c r="I49" s="57"/>
      <c r="J49" s="38">
        <v>28768033</v>
      </c>
      <c r="L49" s="70">
        <f t="shared" si="5"/>
        <v>0.24454405273549726</v>
      </c>
      <c r="N49" s="69">
        <f>L49-H49</f>
        <v>4.9340618856216767E-4</v>
      </c>
      <c r="O49" s="69">
        <f>H49-D49</f>
        <v>1.0416040800332704E-2</v>
      </c>
    </row>
    <row r="50" spans="1:15" x14ac:dyDescent="0.25">
      <c r="A50" s="39" t="s">
        <v>127</v>
      </c>
      <c r="B50" s="38">
        <v>3443913</v>
      </c>
      <c r="C50" s="57"/>
      <c r="D50" s="70">
        <f t="shared" si="3"/>
        <v>2.8093964088562406E-2</v>
      </c>
      <c r="E50" s="47"/>
      <c r="F50" s="38">
        <v>3311168</v>
      </c>
      <c r="G50" s="57"/>
      <c r="H50" s="70">
        <f t="shared" si="4"/>
        <v>2.7403320820998913E-2</v>
      </c>
      <c r="I50" s="57"/>
      <c r="J50" s="38">
        <v>4374241</v>
      </c>
      <c r="L50" s="70">
        <f t="shared" si="5"/>
        <v>3.7183446702170227E-2</v>
      </c>
    </row>
    <row r="51" spans="1:15" x14ac:dyDescent="0.25">
      <c r="A51" s="36"/>
      <c r="B51" s="40"/>
      <c r="C51" s="59"/>
      <c r="D51" s="59"/>
      <c r="E51" s="48"/>
      <c r="F51" s="40"/>
      <c r="G51" s="59"/>
      <c r="H51" s="59"/>
      <c r="I51" s="59"/>
      <c r="J51" s="40"/>
    </row>
    <row r="52" spans="1:15" x14ac:dyDescent="0.25">
      <c r="A52" s="76" t="s">
        <v>136</v>
      </c>
      <c r="B52" s="40"/>
      <c r="C52" s="59"/>
      <c r="D52" s="59"/>
      <c r="E52" s="48"/>
      <c r="F52" s="40"/>
      <c r="G52" s="59"/>
      <c r="H52" s="59"/>
      <c r="I52" s="59"/>
      <c r="J52" s="40"/>
    </row>
    <row r="53" spans="1:15" s="72" customFormat="1" x14ac:dyDescent="0.25">
      <c r="A53" s="76"/>
      <c r="B53" s="75"/>
      <c r="C53" s="75"/>
      <c r="D53" s="75"/>
      <c r="E53" s="48"/>
      <c r="F53" s="75"/>
      <c r="G53" s="75"/>
      <c r="H53" s="75"/>
      <c r="I53" s="75"/>
      <c r="J53" s="75"/>
    </row>
    <row r="54" spans="1:15" ht="75" customHeight="1" thickBot="1" x14ac:dyDescent="0.3">
      <c r="A54" s="102" t="s">
        <v>135</v>
      </c>
      <c r="B54" s="102"/>
      <c r="C54" s="102"/>
      <c r="D54" s="102"/>
    </row>
    <row r="55" spans="1:15" ht="28.5" x14ac:dyDescent="0.25">
      <c r="H55" s="92" t="s">
        <v>139</v>
      </c>
      <c r="I55" s="100" t="s">
        <v>140</v>
      </c>
      <c r="J55" s="100"/>
    </row>
    <row r="56" spans="1:15" x14ac:dyDescent="0.25">
      <c r="A56" s="22"/>
      <c r="H56" s="93"/>
      <c r="I56" s="87">
        <v>2016</v>
      </c>
      <c r="J56" s="87">
        <v>2015</v>
      </c>
    </row>
    <row r="57" spans="1:15" ht="30" x14ac:dyDescent="0.25">
      <c r="H57" s="94" t="s">
        <v>141</v>
      </c>
      <c r="I57" s="95">
        <f>-B12*O12</f>
        <v>878269.11567890039</v>
      </c>
      <c r="J57" s="95">
        <f>-F12*N12</f>
        <v>903118.94365090516</v>
      </c>
    </row>
    <row r="58" spans="1:15" x14ac:dyDescent="0.25">
      <c r="A58" s="36"/>
      <c r="C58" s="51"/>
      <c r="D58" s="51"/>
      <c r="G58" s="52"/>
      <c r="H58" s="96" t="s">
        <v>2</v>
      </c>
      <c r="I58" s="95">
        <f>B13*O13</f>
        <v>312030.92846844514</v>
      </c>
      <c r="J58" s="95">
        <f>F13*N13</f>
        <v>336972.13954615581</v>
      </c>
    </row>
    <row r="59" spans="1:15" ht="30" x14ac:dyDescent="0.25">
      <c r="A59" s="36"/>
      <c r="C59" s="52"/>
      <c r="D59" s="52"/>
      <c r="G59" s="52"/>
      <c r="H59" s="94" t="s">
        <v>3</v>
      </c>
      <c r="I59" s="95">
        <f>B49*O49</f>
        <v>298317.67921842315</v>
      </c>
      <c r="J59" s="95">
        <f>F49*N49</f>
        <v>14549.986017643363</v>
      </c>
    </row>
    <row r="60" spans="1:15" x14ac:dyDescent="0.25">
      <c r="A60" s="36"/>
      <c r="C60" s="52"/>
      <c r="D60" s="52"/>
      <c r="G60" s="52"/>
      <c r="H60" s="52"/>
      <c r="I60" s="52"/>
    </row>
    <row r="61" spans="1:15" x14ac:dyDescent="0.25">
      <c r="A61" s="36"/>
      <c r="C61" s="52"/>
      <c r="D61" s="52"/>
      <c r="G61" s="52"/>
      <c r="H61" s="52"/>
      <c r="I61" s="52"/>
    </row>
    <row r="62" spans="1:15" ht="28.5" customHeight="1" x14ac:dyDescent="0.25">
      <c r="A62" s="39"/>
      <c r="C62" s="52"/>
      <c r="D62" s="52"/>
      <c r="G62" s="52"/>
      <c r="H62" s="52"/>
      <c r="I62" s="52"/>
    </row>
    <row r="63" spans="1:15" x14ac:dyDescent="0.25">
      <c r="A63" s="36"/>
      <c r="C63" s="52"/>
      <c r="D63" s="52"/>
      <c r="G63" s="52"/>
      <c r="H63" s="52"/>
      <c r="I63" s="52"/>
    </row>
    <row r="64" spans="1:15" x14ac:dyDescent="0.25">
      <c r="A64" s="36"/>
      <c r="C64" s="52"/>
      <c r="D64" s="52"/>
      <c r="G64" s="52"/>
      <c r="H64" s="52"/>
      <c r="I64" s="52"/>
    </row>
    <row r="65" spans="1:9" x14ac:dyDescent="0.25">
      <c r="A65" s="36"/>
      <c r="C65" s="52"/>
      <c r="D65" s="52"/>
      <c r="G65" s="52"/>
      <c r="H65" s="52"/>
      <c r="I65" s="52"/>
    </row>
    <row r="66" spans="1:9" x14ac:dyDescent="0.25">
      <c r="A66" s="36"/>
      <c r="C66" s="52"/>
      <c r="D66" s="52"/>
      <c r="G66" s="52"/>
      <c r="H66" s="52"/>
      <c r="I66" s="52"/>
    </row>
    <row r="67" spans="1:9" x14ac:dyDescent="0.25">
      <c r="A67" s="36"/>
      <c r="C67" s="52"/>
      <c r="D67" s="52"/>
      <c r="G67" s="52"/>
      <c r="H67" s="52"/>
      <c r="I67" s="52"/>
    </row>
    <row r="68" spans="1:9" x14ac:dyDescent="0.25">
      <c r="A68" s="36"/>
      <c r="C68" s="52"/>
      <c r="D68" s="52"/>
      <c r="G68" s="52"/>
      <c r="H68" s="52"/>
      <c r="I68" s="52"/>
    </row>
    <row r="69" spans="1:9" x14ac:dyDescent="0.25">
      <c r="A69" s="36"/>
      <c r="C69" s="52"/>
      <c r="D69" s="52"/>
      <c r="G69" s="52"/>
      <c r="H69" s="52"/>
      <c r="I69" s="52"/>
    </row>
    <row r="70" spans="1:9" x14ac:dyDescent="0.25">
      <c r="A70" s="36"/>
      <c r="C70" s="52"/>
      <c r="D70" s="52"/>
      <c r="G70" s="52"/>
      <c r="H70" s="52"/>
      <c r="I70" s="52"/>
    </row>
    <row r="71" spans="1:9" x14ac:dyDescent="0.25">
      <c r="A71" s="36"/>
      <c r="C71" s="52"/>
      <c r="D71" s="52"/>
      <c r="G71" s="52"/>
      <c r="H71" s="52"/>
      <c r="I71" s="52"/>
    </row>
    <row r="72" spans="1:9" x14ac:dyDescent="0.25">
      <c r="A72" s="36"/>
      <c r="C72" s="52"/>
      <c r="D72" s="52"/>
      <c r="G72" s="52"/>
      <c r="H72" s="52"/>
      <c r="I72" s="52"/>
    </row>
    <row r="73" spans="1:9" x14ac:dyDescent="0.25">
      <c r="A73" s="36"/>
      <c r="C73" s="52"/>
      <c r="D73" s="52"/>
      <c r="G73" s="52"/>
      <c r="H73" s="52"/>
      <c r="I73" s="52"/>
    </row>
    <row r="74" spans="1:9" x14ac:dyDescent="0.25">
      <c r="A74" s="36"/>
      <c r="C74" s="52"/>
      <c r="D74" s="52"/>
      <c r="G74" s="52"/>
      <c r="H74" s="52"/>
      <c r="I74" s="52"/>
    </row>
    <row r="75" spans="1:9" x14ac:dyDescent="0.25">
      <c r="A75" s="36"/>
      <c r="C75" s="52"/>
      <c r="D75" s="52"/>
      <c r="G75" s="52"/>
      <c r="H75" s="52"/>
      <c r="I75" s="52"/>
    </row>
    <row r="76" spans="1:9" x14ac:dyDescent="0.25">
      <c r="A76" s="39"/>
      <c r="C76" s="52"/>
      <c r="D76" s="52"/>
      <c r="G76" s="52"/>
      <c r="H76" s="52"/>
      <c r="I76" s="52"/>
    </row>
    <row r="77" spans="1:9" x14ac:dyDescent="0.25">
      <c r="A77" s="36"/>
      <c r="C77" s="52"/>
      <c r="D77" s="52"/>
      <c r="G77" s="52"/>
      <c r="H77" s="52"/>
      <c r="I77" s="52"/>
    </row>
    <row r="78" spans="1:9" x14ac:dyDescent="0.25">
      <c r="A78" s="36"/>
      <c r="C78" s="52"/>
      <c r="D78" s="52"/>
      <c r="G78" s="52"/>
      <c r="H78" s="52"/>
      <c r="I78" s="52"/>
    </row>
    <row r="79" spans="1:9" x14ac:dyDescent="0.25">
      <c r="A79" s="36"/>
      <c r="C79" s="52"/>
      <c r="D79" s="52"/>
      <c r="G79" s="52"/>
      <c r="H79" s="52"/>
      <c r="I79" s="52"/>
    </row>
    <row r="80" spans="1:9" x14ac:dyDescent="0.25">
      <c r="A80" s="36"/>
      <c r="C80" s="52"/>
      <c r="D80" s="52"/>
      <c r="G80" s="52"/>
      <c r="H80" s="52"/>
      <c r="I80" s="52"/>
    </row>
    <row r="81" spans="1:9" x14ac:dyDescent="0.25">
      <c r="A81" s="36"/>
      <c r="C81" s="52"/>
      <c r="D81" s="52"/>
      <c r="G81" s="52"/>
      <c r="H81" s="52"/>
      <c r="I81" s="52"/>
    </row>
    <row r="82" spans="1:9" x14ac:dyDescent="0.25">
      <c r="A82" s="36"/>
      <c r="C82" s="52"/>
      <c r="D82" s="52"/>
      <c r="G82" s="52"/>
      <c r="H82" s="52"/>
      <c r="I82" s="52"/>
    </row>
    <row r="83" spans="1:9" x14ac:dyDescent="0.25">
      <c r="A83" s="36"/>
      <c r="C83" s="52"/>
      <c r="D83" s="52"/>
      <c r="G83" s="52"/>
      <c r="H83" s="52"/>
      <c r="I83" s="52"/>
    </row>
    <row r="84" spans="1:9" x14ac:dyDescent="0.25">
      <c r="A84" s="36"/>
      <c r="C84" s="52"/>
      <c r="D84" s="52"/>
      <c r="G84" s="52"/>
      <c r="H84" s="52"/>
      <c r="I84" s="52"/>
    </row>
    <row r="85" spans="1:9" x14ac:dyDescent="0.25">
      <c r="A85" s="36"/>
      <c r="C85" s="52"/>
      <c r="D85" s="52"/>
      <c r="G85" s="52"/>
      <c r="H85" s="52"/>
      <c r="I85" s="52"/>
    </row>
    <row r="86" spans="1:9" x14ac:dyDescent="0.25">
      <c r="A86" s="36"/>
      <c r="C86" s="52"/>
      <c r="D86" s="52"/>
      <c r="G86" s="52"/>
      <c r="H86" s="52"/>
      <c r="I86" s="52"/>
    </row>
    <row r="87" spans="1:9" x14ac:dyDescent="0.25">
      <c r="A87" s="36"/>
      <c r="C87" s="52"/>
      <c r="D87" s="52"/>
      <c r="G87" s="52"/>
      <c r="H87" s="52"/>
      <c r="I87" s="52"/>
    </row>
    <row r="88" spans="1:9" x14ac:dyDescent="0.25">
      <c r="A88" s="36"/>
      <c r="C88" s="52"/>
      <c r="D88" s="52"/>
      <c r="G88" s="52"/>
      <c r="H88" s="52"/>
      <c r="I88" s="52"/>
    </row>
    <row r="89" spans="1:9" x14ac:dyDescent="0.25">
      <c r="A89" s="36"/>
      <c r="C89" s="52"/>
      <c r="D89" s="52"/>
      <c r="G89" s="52"/>
      <c r="H89" s="52"/>
      <c r="I89" s="52"/>
    </row>
    <row r="90" spans="1:9" x14ac:dyDescent="0.25">
      <c r="A90" s="36"/>
      <c r="C90" s="52"/>
      <c r="D90" s="52"/>
      <c r="G90" s="52"/>
      <c r="H90" s="52"/>
      <c r="I90" s="52"/>
    </row>
    <row r="91" spans="1:9" x14ac:dyDescent="0.25">
      <c r="A91" s="36"/>
      <c r="C91" s="52"/>
      <c r="D91" s="52"/>
      <c r="G91" s="52"/>
      <c r="H91" s="52"/>
      <c r="I91" s="52"/>
    </row>
    <row r="92" spans="1:9" x14ac:dyDescent="0.25">
      <c r="A92" s="36"/>
      <c r="C92" s="52"/>
      <c r="D92" s="52"/>
      <c r="G92" s="52"/>
      <c r="H92" s="52"/>
      <c r="I92" s="52"/>
    </row>
    <row r="93" spans="1:9" x14ac:dyDescent="0.25">
      <c r="A93" s="36"/>
      <c r="C93" s="52"/>
      <c r="D93" s="52"/>
      <c r="G93" s="52"/>
      <c r="H93" s="52"/>
      <c r="I93" s="52"/>
    </row>
    <row r="94" spans="1:9" x14ac:dyDescent="0.25">
      <c r="A94" s="36"/>
      <c r="C94" s="52"/>
      <c r="D94" s="52"/>
      <c r="G94" s="52"/>
      <c r="H94" s="52"/>
      <c r="I94" s="52"/>
    </row>
    <row r="95" spans="1:9" x14ac:dyDescent="0.25">
      <c r="A95" s="36"/>
      <c r="C95" s="52"/>
      <c r="D95" s="52"/>
      <c r="G95" s="52"/>
      <c r="H95" s="52"/>
      <c r="I95" s="52"/>
    </row>
    <row r="96" spans="1:9" x14ac:dyDescent="0.25">
      <c r="A96" s="36"/>
      <c r="C96" s="52"/>
      <c r="D96" s="52"/>
      <c r="G96" s="52"/>
      <c r="H96" s="52"/>
      <c r="I96" s="52"/>
    </row>
    <row r="97" spans="1:9" x14ac:dyDescent="0.25">
      <c r="A97" s="36"/>
      <c r="C97" s="52"/>
      <c r="D97" s="52"/>
      <c r="G97" s="52"/>
      <c r="H97" s="52"/>
      <c r="I97" s="52"/>
    </row>
    <row r="98" spans="1:9" x14ac:dyDescent="0.25">
      <c r="A98" s="39"/>
      <c r="C98" s="52"/>
      <c r="D98" s="52"/>
      <c r="G98" s="52"/>
      <c r="H98" s="52"/>
      <c r="I98" s="52"/>
    </row>
  </sheetData>
  <mergeCells count="12">
    <mergeCell ref="A1:B1"/>
    <mergeCell ref="B6:D6"/>
    <mergeCell ref="N3:O6"/>
    <mergeCell ref="I55:J55"/>
    <mergeCell ref="E2:I2"/>
    <mergeCell ref="A54:D54"/>
    <mergeCell ref="F6:H6"/>
    <mergeCell ref="J6:L6"/>
    <mergeCell ref="E3:I3"/>
    <mergeCell ref="E4:I4"/>
    <mergeCell ref="A2:B2"/>
    <mergeCell ref="A3:B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workbookViewId="0">
      <selection activeCell="M69" sqref="M69"/>
    </sheetView>
  </sheetViews>
  <sheetFormatPr defaultRowHeight="15" x14ac:dyDescent="0.25"/>
  <cols>
    <col min="1" max="1" width="26.7109375" customWidth="1"/>
    <col min="2" max="2" width="14.28515625" customWidth="1"/>
    <col min="3" max="3" width="1.140625" style="53" customWidth="1"/>
    <col min="4" max="4" width="10.140625" style="53" bestFit="1" customWidth="1"/>
    <col min="5" max="5" width="9.140625" style="53"/>
    <col min="6" max="6" width="15.140625" customWidth="1"/>
    <col min="7" max="7" width="1.140625" style="53" customWidth="1"/>
    <col min="8" max="8" width="10.140625" style="53" bestFit="1" customWidth="1"/>
    <col min="9" max="9" width="9.140625" style="53"/>
    <col min="10" max="10" width="13.140625" customWidth="1"/>
    <col min="11" max="11" width="1.140625" customWidth="1"/>
    <col min="13" max="15" width="9.85546875" bestFit="1" customWidth="1"/>
  </cols>
  <sheetData>
    <row r="1" spans="1:15" x14ac:dyDescent="0.25">
      <c r="A1" s="103"/>
      <c r="B1" s="103"/>
      <c r="C1" s="64"/>
      <c r="D1" s="64"/>
      <c r="E1" s="64"/>
      <c r="F1" s="63"/>
      <c r="G1" s="63"/>
      <c r="H1" s="63"/>
      <c r="I1" s="63"/>
      <c r="J1" s="63"/>
    </row>
    <row r="2" spans="1:15" s="53" customFormat="1" x14ac:dyDescent="0.25">
      <c r="A2" s="64"/>
      <c r="B2" s="64"/>
      <c r="C2" s="64"/>
      <c r="D2" s="64"/>
      <c r="E2" s="64"/>
      <c r="F2" s="63"/>
      <c r="G2" s="63"/>
      <c r="H2" s="63"/>
      <c r="I2" s="63"/>
      <c r="J2" s="63"/>
    </row>
    <row r="3" spans="1:15" s="53" customFormat="1" x14ac:dyDescent="0.25">
      <c r="A3" s="64"/>
      <c r="B3" s="64"/>
      <c r="C3" s="64"/>
      <c r="D3" s="64"/>
      <c r="E3" s="101" t="s">
        <v>133</v>
      </c>
      <c r="F3" s="101"/>
      <c r="G3" s="101"/>
      <c r="H3" s="101"/>
      <c r="I3" s="63"/>
      <c r="J3" s="63"/>
    </row>
    <row r="4" spans="1:15" s="53" customFormat="1" ht="15" customHeight="1" x14ac:dyDescent="0.25">
      <c r="A4" s="64"/>
      <c r="B4" s="64"/>
      <c r="C4" s="64"/>
      <c r="D4" s="64"/>
      <c r="E4" s="101" t="s">
        <v>130</v>
      </c>
      <c r="F4" s="101"/>
      <c r="G4" s="101"/>
      <c r="H4" s="101"/>
      <c r="I4" s="63"/>
      <c r="J4" s="63"/>
    </row>
    <row r="5" spans="1:15" s="53" customFormat="1" x14ac:dyDescent="0.25">
      <c r="A5" s="64"/>
      <c r="B5" s="64"/>
      <c r="C5" s="64"/>
      <c r="D5" s="64"/>
      <c r="E5" s="101" t="s">
        <v>131</v>
      </c>
      <c r="F5" s="101"/>
      <c r="G5" s="101"/>
      <c r="H5" s="101"/>
      <c r="I5" s="63"/>
      <c r="J5" s="63"/>
      <c r="N5" s="99" t="s">
        <v>142</v>
      </c>
      <c r="O5" s="99"/>
    </row>
    <row r="6" spans="1:15" s="53" customFormat="1" x14ac:dyDescent="0.25">
      <c r="A6" s="64"/>
      <c r="B6" s="64"/>
      <c r="C6" s="64"/>
      <c r="D6" s="64"/>
      <c r="E6" s="64"/>
      <c r="F6" s="63"/>
      <c r="G6" s="63"/>
      <c r="H6" s="63"/>
      <c r="I6" s="63"/>
      <c r="J6" s="63"/>
      <c r="N6" s="99"/>
      <c r="O6" s="99"/>
    </row>
    <row r="7" spans="1:15" x14ac:dyDescent="0.25">
      <c r="A7" s="103"/>
      <c r="B7" s="103"/>
      <c r="C7" s="64"/>
      <c r="D7" s="64"/>
      <c r="E7" s="64"/>
      <c r="F7" s="63"/>
      <c r="G7" s="63"/>
      <c r="H7" s="63"/>
      <c r="I7" s="63"/>
      <c r="J7" s="63"/>
      <c r="N7" s="99"/>
      <c r="O7" s="99"/>
    </row>
    <row r="8" spans="1:15" x14ac:dyDescent="0.25">
      <c r="A8" s="63"/>
      <c r="B8" s="98">
        <v>2016</v>
      </c>
      <c r="C8" s="98"/>
      <c r="D8" s="98"/>
      <c r="E8" s="62"/>
      <c r="F8" s="98">
        <v>2015</v>
      </c>
      <c r="G8" s="98"/>
      <c r="H8" s="98"/>
      <c r="I8" s="62"/>
      <c r="J8" s="98">
        <v>2014</v>
      </c>
      <c r="K8" s="98"/>
      <c r="L8" s="98"/>
      <c r="N8" s="98"/>
      <c r="O8" s="98"/>
    </row>
    <row r="9" spans="1:15" x14ac:dyDescent="0.25">
      <c r="A9" s="63"/>
      <c r="B9" s="62"/>
      <c r="C9" s="62"/>
      <c r="D9" s="62"/>
      <c r="E9" s="62"/>
      <c r="F9" s="62" t="s">
        <v>85</v>
      </c>
      <c r="G9" s="62"/>
      <c r="H9" s="62"/>
      <c r="I9" s="62"/>
      <c r="J9" s="62" t="s">
        <v>85</v>
      </c>
      <c r="N9" s="88" t="s">
        <v>143</v>
      </c>
      <c r="O9" s="88" t="s">
        <v>144</v>
      </c>
    </row>
    <row r="10" spans="1:15" s="53" customFormat="1" ht="42.75" x14ac:dyDescent="0.25">
      <c r="A10" s="63"/>
      <c r="B10" s="62" t="s">
        <v>128</v>
      </c>
      <c r="C10" s="62"/>
      <c r="D10" s="62" t="s">
        <v>129</v>
      </c>
      <c r="E10" s="62"/>
      <c r="F10" s="62" t="s">
        <v>128</v>
      </c>
      <c r="G10" s="62"/>
      <c r="H10" s="62" t="s">
        <v>129</v>
      </c>
      <c r="I10" s="62"/>
      <c r="J10" s="62" t="s">
        <v>128</v>
      </c>
      <c r="K10" s="62"/>
      <c r="L10" s="62" t="s">
        <v>129</v>
      </c>
    </row>
    <row r="11" spans="1:15" s="53" customFormat="1" x14ac:dyDescent="0.25">
      <c r="A11" s="63"/>
      <c r="B11" s="64" t="s">
        <v>85</v>
      </c>
      <c r="C11" s="64"/>
      <c r="D11" s="64"/>
      <c r="E11" s="62"/>
      <c r="F11" s="64" t="s">
        <v>85</v>
      </c>
      <c r="G11" s="64"/>
      <c r="H11" s="64"/>
      <c r="I11" s="62"/>
      <c r="J11" s="64" t="s">
        <v>85</v>
      </c>
      <c r="K11" s="64"/>
      <c r="L11" s="64"/>
    </row>
    <row r="12" spans="1:15" s="53" customFormat="1" x14ac:dyDescent="0.25">
      <c r="A12" s="63"/>
      <c r="B12" s="62"/>
      <c r="C12" s="62"/>
      <c r="D12" s="62"/>
      <c r="E12" s="62"/>
      <c r="F12" s="62"/>
      <c r="G12" s="62"/>
      <c r="H12" s="62"/>
      <c r="I12" s="62"/>
      <c r="J12" s="62"/>
    </row>
    <row r="13" spans="1:15" s="53" customFormat="1" x14ac:dyDescent="0.25">
      <c r="A13" s="63"/>
      <c r="B13" s="62"/>
      <c r="C13" s="62"/>
      <c r="D13" s="62"/>
      <c r="E13" s="62"/>
      <c r="F13" s="62"/>
      <c r="G13" s="62"/>
      <c r="H13" s="62"/>
      <c r="I13" s="62"/>
      <c r="J13" s="62"/>
    </row>
    <row r="14" spans="1:15" x14ac:dyDescent="0.25">
      <c r="A14" s="55" t="s">
        <v>86</v>
      </c>
      <c r="B14" s="56">
        <v>22605731</v>
      </c>
      <c r="C14" s="56"/>
      <c r="D14" s="67">
        <f>B14/$B$14</f>
        <v>1</v>
      </c>
      <c r="E14" s="56"/>
      <c r="F14" s="56">
        <v>21680289</v>
      </c>
      <c r="G14" s="56"/>
      <c r="H14" s="67">
        <f>F14/$F$14</f>
        <v>1</v>
      </c>
      <c r="I14" s="56"/>
      <c r="J14" s="56">
        <v>21126896</v>
      </c>
      <c r="L14" s="69">
        <f>J14/$J$14</f>
        <v>1</v>
      </c>
    </row>
    <row r="15" spans="1:15" ht="30" x14ac:dyDescent="0.25">
      <c r="A15" s="55" t="s">
        <v>87</v>
      </c>
      <c r="B15" s="56">
        <v>43825</v>
      </c>
      <c r="C15" s="56"/>
      <c r="D15" s="67">
        <f t="shared" ref="D15:D54" si="0">B15/$B$14</f>
        <v>1.9386676767939952E-3</v>
      </c>
      <c r="E15" s="56"/>
      <c r="F15" s="56">
        <v>38773</v>
      </c>
      <c r="G15" s="56"/>
      <c r="H15" s="67">
        <f t="shared" ref="H15:H54" si="1">F15/$F$14</f>
        <v>1.788398669408881E-3</v>
      </c>
      <c r="I15" s="56"/>
      <c r="J15" s="56">
        <v>37756</v>
      </c>
      <c r="L15" s="69">
        <f t="shared" ref="L15:L54" si="2">J15/$J$14</f>
        <v>1.7871058767932591E-3</v>
      </c>
    </row>
    <row r="16" spans="1:15" x14ac:dyDescent="0.25">
      <c r="A16" s="55" t="s">
        <v>88</v>
      </c>
      <c r="B16" s="57">
        <v>17008377</v>
      </c>
      <c r="C16" s="57"/>
      <c r="D16" s="68">
        <f t="shared" si="0"/>
        <v>0.75239225840562285</v>
      </c>
      <c r="E16" s="57"/>
      <c r="F16" s="57">
        <v>16156496</v>
      </c>
      <c r="G16" s="57"/>
      <c r="H16" s="68">
        <f t="shared" si="1"/>
        <v>0.74521589633791319</v>
      </c>
      <c r="I16" s="57"/>
      <c r="J16" s="57">
        <v>15507635</v>
      </c>
      <c r="L16" s="71">
        <f t="shared" si="2"/>
        <v>0.73402335108763728</v>
      </c>
      <c r="N16" s="90">
        <f>L16-H16</f>
        <v>-1.1192545250275909E-2</v>
      </c>
      <c r="O16" s="90">
        <f>H16-D16</f>
        <v>-7.1763620677096629E-3</v>
      </c>
    </row>
    <row r="17" spans="1:15" x14ac:dyDescent="0.25">
      <c r="A17" s="55" t="s">
        <v>89</v>
      </c>
      <c r="B17" s="56">
        <v>5553529</v>
      </c>
      <c r="C17" s="56"/>
      <c r="D17" s="67">
        <f t="shared" si="0"/>
        <v>0.24566907391758311</v>
      </c>
      <c r="E17" s="56"/>
      <c r="F17" s="56">
        <v>5485020</v>
      </c>
      <c r="G17" s="56"/>
      <c r="H17" s="67">
        <f t="shared" si="1"/>
        <v>0.25299570499267793</v>
      </c>
      <c r="I17" s="56"/>
      <c r="J17" s="56">
        <v>5581505</v>
      </c>
      <c r="L17" s="69">
        <f t="shared" si="2"/>
        <v>0.26418954303556946</v>
      </c>
      <c r="N17" s="90">
        <f>L17-H17</f>
        <v>1.1193838042891535E-2</v>
      </c>
      <c r="O17" s="90">
        <f>H17-D17</f>
        <v>7.3266310750948194E-3</v>
      </c>
    </row>
    <row r="18" spans="1:15" ht="29.25" x14ac:dyDescent="0.25">
      <c r="A18" s="58" t="s">
        <v>90</v>
      </c>
      <c r="B18" s="59"/>
      <c r="C18" s="59"/>
      <c r="D18" s="67">
        <f t="shared" si="0"/>
        <v>0</v>
      </c>
      <c r="E18" s="59"/>
      <c r="F18" s="59"/>
      <c r="G18" s="59"/>
      <c r="H18" s="67">
        <f t="shared" si="1"/>
        <v>0</v>
      </c>
      <c r="I18" s="59"/>
      <c r="J18" s="59"/>
      <c r="L18" s="69">
        <f t="shared" si="2"/>
        <v>0</v>
      </c>
    </row>
    <row r="19" spans="1:15" x14ac:dyDescent="0.25">
      <c r="A19" s="55" t="s">
        <v>91</v>
      </c>
      <c r="B19" s="56">
        <v>338015</v>
      </c>
      <c r="C19" s="56"/>
      <c r="D19" s="67">
        <f t="shared" si="0"/>
        <v>1.4952624181894405E-2</v>
      </c>
      <c r="E19" s="56"/>
      <c r="F19" s="56">
        <v>352230</v>
      </c>
      <c r="G19" s="56"/>
      <c r="H19" s="67">
        <f t="shared" si="1"/>
        <v>1.6246554646942208E-2</v>
      </c>
      <c r="I19" s="56"/>
      <c r="J19" s="56">
        <v>338525</v>
      </c>
      <c r="L19" s="69">
        <f t="shared" si="2"/>
        <v>1.6023413945900997E-2</v>
      </c>
    </row>
    <row r="20" spans="1:15" x14ac:dyDescent="0.25">
      <c r="A20" s="55" t="s">
        <v>92</v>
      </c>
      <c r="B20" s="56">
        <v>46697</v>
      </c>
      <c r="C20" s="56"/>
      <c r="D20" s="67">
        <f t="shared" si="0"/>
        <v>2.0657151056075115E-3</v>
      </c>
      <c r="E20" s="56"/>
      <c r="F20" s="56">
        <v>43759</v>
      </c>
      <c r="G20" s="56"/>
      <c r="H20" s="67">
        <f t="shared" si="1"/>
        <v>2.0183771535517816E-3</v>
      </c>
      <c r="I20" s="56"/>
      <c r="J20" s="56">
        <v>45259</v>
      </c>
      <c r="L20" s="69">
        <f t="shared" si="2"/>
        <v>2.142245600110873E-3</v>
      </c>
    </row>
    <row r="21" spans="1:15" ht="30" x14ac:dyDescent="0.25">
      <c r="A21" s="55" t="s">
        <v>93</v>
      </c>
      <c r="B21" s="56">
        <v>19303</v>
      </c>
      <c r="C21" s="56"/>
      <c r="D21" s="67">
        <f t="shared" si="0"/>
        <v>8.5389850918778077E-4</v>
      </c>
      <c r="E21" s="56"/>
      <c r="F21" s="56">
        <v>15287</v>
      </c>
      <c r="G21" s="56"/>
      <c r="H21" s="67">
        <f t="shared" si="1"/>
        <v>7.0511052689380658E-4</v>
      </c>
      <c r="I21" s="56"/>
      <c r="J21" s="56">
        <v>14350</v>
      </c>
      <c r="L21" s="69">
        <f t="shared" si="2"/>
        <v>6.7922897902275852E-4</v>
      </c>
    </row>
    <row r="22" spans="1:15" x14ac:dyDescent="0.25">
      <c r="A22" s="55" t="s">
        <v>94</v>
      </c>
      <c r="B22" s="56">
        <v>81580</v>
      </c>
      <c r="C22" s="56"/>
      <c r="D22" s="67">
        <f t="shared" si="0"/>
        <v>3.6088193741666661E-3</v>
      </c>
      <c r="E22" s="56"/>
      <c r="F22" s="56">
        <v>94046</v>
      </c>
      <c r="G22" s="56"/>
      <c r="H22" s="67">
        <f t="shared" si="1"/>
        <v>4.3378573043929445E-3</v>
      </c>
      <c r="I22" s="56"/>
      <c r="J22" s="56">
        <v>92980</v>
      </c>
      <c r="L22" s="69">
        <f t="shared" si="2"/>
        <v>4.4010251198282986E-3</v>
      </c>
    </row>
    <row r="23" spans="1:15" x14ac:dyDescent="0.25">
      <c r="A23" s="55" t="s">
        <v>95</v>
      </c>
      <c r="B23" s="56">
        <v>13808</v>
      </c>
      <c r="C23" s="56"/>
      <c r="D23" s="67">
        <f t="shared" si="0"/>
        <v>6.1081855747111208E-4</v>
      </c>
      <c r="E23" s="56"/>
      <c r="F23" s="56">
        <v>15319</v>
      </c>
      <c r="G23" s="56"/>
      <c r="H23" s="67">
        <f t="shared" si="1"/>
        <v>7.0658652197855851E-4</v>
      </c>
      <c r="I23" s="56"/>
      <c r="J23" s="56">
        <v>16005</v>
      </c>
      <c r="L23" s="69">
        <f t="shared" si="2"/>
        <v>7.5756514350238671E-4</v>
      </c>
    </row>
    <row r="24" spans="1:15" x14ac:dyDescent="0.25">
      <c r="A24" s="55" t="s">
        <v>96</v>
      </c>
      <c r="B24" s="56">
        <v>3537</v>
      </c>
      <c r="C24" s="56"/>
      <c r="D24" s="67">
        <f t="shared" si="0"/>
        <v>1.5646474781107498E-4</v>
      </c>
      <c r="E24" s="56"/>
      <c r="F24" s="56">
        <v>4376</v>
      </c>
      <c r="G24" s="56"/>
      <c r="H24" s="67">
        <f t="shared" si="1"/>
        <v>2.0184232783981799E-4</v>
      </c>
      <c r="I24" s="56"/>
      <c r="J24" s="56">
        <v>4280</v>
      </c>
      <c r="L24" s="69">
        <f t="shared" si="2"/>
        <v>2.0258536795940115E-4</v>
      </c>
    </row>
    <row r="25" spans="1:15" x14ac:dyDescent="0.25">
      <c r="A25" s="55" t="s">
        <v>97</v>
      </c>
      <c r="B25" s="56">
        <v>24078</v>
      </c>
      <c r="C25" s="56"/>
      <c r="D25" s="67">
        <f t="shared" si="0"/>
        <v>1.0651281305612281E-3</v>
      </c>
      <c r="E25" s="56"/>
      <c r="F25" s="56">
        <v>26255</v>
      </c>
      <c r="G25" s="56"/>
      <c r="H25" s="67">
        <f t="shared" si="1"/>
        <v>1.2110078421925096E-3</v>
      </c>
      <c r="I25" s="56"/>
      <c r="J25" s="56">
        <v>24436</v>
      </c>
      <c r="L25" s="69">
        <f t="shared" si="2"/>
        <v>1.1566299185644688E-3</v>
      </c>
    </row>
    <row r="26" spans="1:15" x14ac:dyDescent="0.25">
      <c r="A26" s="55" t="s">
        <v>98</v>
      </c>
      <c r="B26" s="59">
        <v>874</v>
      </c>
      <c r="C26" s="59"/>
      <c r="D26" s="67">
        <f t="shared" si="0"/>
        <v>3.8662762111077056E-5</v>
      </c>
      <c r="E26" s="59"/>
      <c r="F26" s="59">
        <v>542</v>
      </c>
      <c r="G26" s="59"/>
      <c r="H26" s="67">
        <f t="shared" si="1"/>
        <v>2.4999666747984771E-5</v>
      </c>
      <c r="I26" s="59"/>
      <c r="J26" s="59">
        <v>76</v>
      </c>
      <c r="L26" s="69">
        <f t="shared" si="2"/>
        <v>3.5973102721762818E-6</v>
      </c>
    </row>
    <row r="27" spans="1:15" x14ac:dyDescent="0.25">
      <c r="A27" s="55" t="s">
        <v>99</v>
      </c>
      <c r="B27" s="56">
        <v>3264</v>
      </c>
      <c r="C27" s="56"/>
      <c r="D27" s="67">
        <f t="shared" si="0"/>
        <v>1.4438816422260355E-4</v>
      </c>
      <c r="E27" s="56"/>
      <c r="F27" s="56">
        <v>26255</v>
      </c>
      <c r="G27" s="56"/>
      <c r="H27" s="67">
        <f t="shared" si="1"/>
        <v>1.2110078421925096E-3</v>
      </c>
      <c r="I27" s="56"/>
      <c r="J27" s="56">
        <v>25913</v>
      </c>
      <c r="L27" s="69">
        <f t="shared" si="2"/>
        <v>1.226540803722421E-3</v>
      </c>
    </row>
    <row r="28" spans="1:15" x14ac:dyDescent="0.25">
      <c r="A28" s="55" t="s">
        <v>100</v>
      </c>
      <c r="B28" s="56">
        <v>120493</v>
      </c>
      <c r="C28" s="56"/>
      <c r="D28" s="67">
        <f t="shared" si="0"/>
        <v>5.3301970195080177E-3</v>
      </c>
      <c r="E28" s="56"/>
      <c r="F28" s="56">
        <v>157730</v>
      </c>
      <c r="G28" s="56"/>
      <c r="H28" s="67">
        <f t="shared" si="1"/>
        <v>7.2752720224347565E-3</v>
      </c>
      <c r="I28" s="56"/>
      <c r="J28" s="56">
        <v>151328</v>
      </c>
      <c r="L28" s="69">
        <f t="shared" si="2"/>
        <v>7.1628127482617418E-3</v>
      </c>
    </row>
    <row r="29" spans="1:15" x14ac:dyDescent="0.25">
      <c r="A29" s="55" t="s">
        <v>101</v>
      </c>
      <c r="B29" s="56">
        <v>889483</v>
      </c>
      <c r="C29" s="56"/>
      <c r="D29" s="67">
        <f t="shared" si="0"/>
        <v>3.9347676923166076E-2</v>
      </c>
      <c r="E29" s="56"/>
      <c r="F29" s="56">
        <v>684667</v>
      </c>
      <c r="G29" s="56"/>
      <c r="H29" s="67">
        <f t="shared" si="1"/>
        <v>3.1580160209118982E-2</v>
      </c>
      <c r="I29" s="56"/>
      <c r="J29" s="56">
        <v>644192</v>
      </c>
      <c r="L29" s="69">
        <f t="shared" si="2"/>
        <v>3.0491559195444516E-2</v>
      </c>
    </row>
    <row r="30" spans="1:15" x14ac:dyDescent="0.25">
      <c r="A30" s="55" t="s">
        <v>102</v>
      </c>
      <c r="B30" s="57">
        <v>39666</v>
      </c>
      <c r="C30" s="57"/>
      <c r="D30" s="68">
        <f t="shared" si="0"/>
        <v>1.7546877824919707E-3</v>
      </c>
      <c r="E30" s="57"/>
      <c r="F30" s="57">
        <v>44689</v>
      </c>
      <c r="G30" s="57"/>
      <c r="H30" s="68">
        <f t="shared" si="1"/>
        <v>2.0612732607023826E-3</v>
      </c>
      <c r="I30" s="57"/>
      <c r="J30" s="57">
        <v>44992</v>
      </c>
      <c r="L30" s="69">
        <f t="shared" si="2"/>
        <v>2.129607681128359E-3</v>
      </c>
    </row>
    <row r="31" spans="1:15" ht="30" x14ac:dyDescent="0.25">
      <c r="A31" s="55" t="s">
        <v>103</v>
      </c>
      <c r="B31" s="56">
        <v>1580798</v>
      </c>
      <c r="C31" s="56"/>
      <c r="D31" s="67">
        <f t="shared" si="0"/>
        <v>6.9929081258199521E-2</v>
      </c>
      <c r="E31" s="56"/>
      <c r="F31" s="56">
        <v>1465155</v>
      </c>
      <c r="G31" s="56"/>
      <c r="H31" s="67">
        <f t="shared" si="1"/>
        <v>6.7580049324988248E-2</v>
      </c>
      <c r="I31" s="56"/>
      <c r="J31" s="56">
        <v>1402336</v>
      </c>
      <c r="L31" s="69">
        <f t="shared" si="2"/>
        <v>6.6376811813718406E-2</v>
      </c>
    </row>
    <row r="32" spans="1:15" ht="29.25" x14ac:dyDescent="0.25">
      <c r="A32" s="58" t="s">
        <v>104</v>
      </c>
      <c r="B32" s="59"/>
      <c r="C32" s="59"/>
      <c r="D32" s="67">
        <f t="shared" si="0"/>
        <v>0</v>
      </c>
      <c r="E32" s="59"/>
      <c r="F32" s="59"/>
      <c r="G32" s="59"/>
      <c r="H32" s="67">
        <f t="shared" si="1"/>
        <v>0</v>
      </c>
      <c r="I32" s="59"/>
      <c r="J32" s="59"/>
      <c r="L32" s="69">
        <f t="shared" si="2"/>
        <v>0</v>
      </c>
    </row>
    <row r="33" spans="1:12" x14ac:dyDescent="0.25">
      <c r="A33" s="55" t="s">
        <v>105</v>
      </c>
      <c r="B33" s="56">
        <v>2192482</v>
      </c>
      <c r="C33" s="56"/>
      <c r="D33" s="67">
        <f t="shared" si="0"/>
        <v>9.6987883293842614E-2</v>
      </c>
      <c r="E33" s="56"/>
      <c r="F33" s="56">
        <v>2402414</v>
      </c>
      <c r="G33" s="56"/>
      <c r="H33" s="67">
        <f t="shared" si="1"/>
        <v>0.1108109767355961</v>
      </c>
      <c r="I33" s="56"/>
      <c r="J33" s="56">
        <v>2336053</v>
      </c>
      <c r="L33" s="69">
        <f t="shared" si="2"/>
        <v>0.11057246649010816</v>
      </c>
    </row>
    <row r="34" spans="1:12" x14ac:dyDescent="0.25">
      <c r="A34" s="55" t="s">
        <v>106</v>
      </c>
      <c r="B34" s="59" t="s">
        <v>107</v>
      </c>
      <c r="C34" s="59"/>
      <c r="D34" s="75" t="s">
        <v>107</v>
      </c>
      <c r="E34" s="59"/>
      <c r="F34" s="59" t="s">
        <v>107</v>
      </c>
      <c r="G34" s="59"/>
      <c r="H34" s="75" t="s">
        <v>107</v>
      </c>
      <c r="I34" s="59"/>
      <c r="J34" s="59" t="s">
        <v>107</v>
      </c>
      <c r="L34" s="75" t="s">
        <v>107</v>
      </c>
    </row>
    <row r="35" spans="1:12" x14ac:dyDescent="0.25">
      <c r="A35" s="55" t="s">
        <v>108</v>
      </c>
      <c r="B35" s="59" t="s">
        <v>107</v>
      </c>
      <c r="C35" s="59"/>
      <c r="D35" s="75" t="s">
        <v>107</v>
      </c>
      <c r="E35" s="59"/>
      <c r="F35" s="59" t="s">
        <v>107</v>
      </c>
      <c r="G35" s="59"/>
      <c r="H35" s="75" t="s">
        <v>107</v>
      </c>
      <c r="I35" s="59"/>
      <c r="J35" s="59" t="s">
        <v>107</v>
      </c>
      <c r="L35" s="75" t="s">
        <v>107</v>
      </c>
    </row>
    <row r="36" spans="1:12" x14ac:dyDescent="0.25">
      <c r="A36" s="55" t="s">
        <v>109</v>
      </c>
      <c r="B36" s="56">
        <v>695918</v>
      </c>
      <c r="C36" s="56"/>
      <c r="D36" s="67">
        <f t="shared" si="0"/>
        <v>3.078502526638046E-2</v>
      </c>
      <c r="E36" s="56"/>
      <c r="F36" s="56">
        <v>787698</v>
      </c>
      <c r="G36" s="56"/>
      <c r="H36" s="67">
        <f t="shared" si="1"/>
        <v>3.6332449258402413E-2</v>
      </c>
      <c r="I36" s="56"/>
      <c r="J36" s="56">
        <v>807312</v>
      </c>
      <c r="L36" s="69">
        <f t="shared" si="2"/>
        <v>3.8212523032252345E-2</v>
      </c>
    </row>
    <row r="37" spans="1:12" x14ac:dyDescent="0.25">
      <c r="A37" s="55" t="s">
        <v>110</v>
      </c>
      <c r="B37" s="59" t="s">
        <v>107</v>
      </c>
      <c r="C37" s="59"/>
      <c r="D37" s="75" t="s">
        <v>107</v>
      </c>
      <c r="E37" s="59"/>
      <c r="F37" s="59" t="s">
        <v>107</v>
      </c>
      <c r="G37" s="59"/>
      <c r="H37" s="75" t="s">
        <v>107</v>
      </c>
      <c r="I37" s="59"/>
      <c r="J37" s="59" t="s">
        <v>107</v>
      </c>
      <c r="L37" s="75" t="s">
        <v>107</v>
      </c>
    </row>
    <row r="38" spans="1:12" x14ac:dyDescent="0.25">
      <c r="A38" s="55" t="s">
        <v>111</v>
      </c>
      <c r="B38" s="56">
        <v>478669</v>
      </c>
      <c r="C38" s="56"/>
      <c r="D38" s="67">
        <f t="shared" si="0"/>
        <v>2.1174674687582544E-2</v>
      </c>
      <c r="E38" s="56"/>
      <c r="F38" s="56">
        <v>433321</v>
      </c>
      <c r="G38" s="56"/>
      <c r="H38" s="67">
        <f t="shared" si="1"/>
        <v>1.9986864566242636E-2</v>
      </c>
      <c r="I38" s="56"/>
      <c r="J38" s="56">
        <v>426916</v>
      </c>
      <c r="L38" s="69">
        <f t="shared" si="2"/>
        <v>2.0207227791531706E-2</v>
      </c>
    </row>
    <row r="39" spans="1:12" x14ac:dyDescent="0.25">
      <c r="A39" s="55" t="s">
        <v>112</v>
      </c>
      <c r="B39" s="56">
        <v>103983</v>
      </c>
      <c r="C39" s="56"/>
      <c r="D39" s="67">
        <f t="shared" si="0"/>
        <v>4.5998512501099834E-3</v>
      </c>
      <c r="E39" s="56"/>
      <c r="F39" s="56">
        <v>109403</v>
      </c>
      <c r="G39" s="56"/>
      <c r="H39" s="67">
        <f t="shared" si="1"/>
        <v>5.0461965705346458E-3</v>
      </c>
      <c r="I39" s="56"/>
      <c r="J39" s="56">
        <v>108544</v>
      </c>
      <c r="L39" s="69">
        <f t="shared" si="2"/>
        <v>5.137716397146083E-3</v>
      </c>
    </row>
    <row r="40" spans="1:12" x14ac:dyDescent="0.25">
      <c r="A40" s="55" t="s">
        <v>113</v>
      </c>
      <c r="B40" s="56">
        <v>4730</v>
      </c>
      <c r="C40" s="56"/>
      <c r="D40" s="67">
        <f t="shared" si="0"/>
        <v>2.0923897572699596E-4</v>
      </c>
      <c r="E40" s="56"/>
      <c r="F40" s="56">
        <v>6567</v>
      </c>
      <c r="G40" s="56"/>
      <c r="H40" s="67">
        <f t="shared" si="1"/>
        <v>3.0290186629892247E-4</v>
      </c>
      <c r="I40" s="56"/>
      <c r="J40" s="56">
        <v>8412</v>
      </c>
      <c r="L40" s="69">
        <f t="shared" si="2"/>
        <v>3.9816544749403794E-4</v>
      </c>
    </row>
    <row r="41" spans="1:12" x14ac:dyDescent="0.25">
      <c r="A41" s="55" t="s">
        <v>114</v>
      </c>
      <c r="B41" s="56">
        <v>53278</v>
      </c>
      <c r="C41" s="56"/>
      <c r="D41" s="67">
        <f t="shared" si="0"/>
        <v>2.3568359722585391E-3</v>
      </c>
      <c r="E41" s="56"/>
      <c r="F41" s="56">
        <v>39383</v>
      </c>
      <c r="G41" s="56"/>
      <c r="H41" s="67">
        <f t="shared" si="1"/>
        <v>1.8165348257119635E-3</v>
      </c>
      <c r="I41" s="56"/>
      <c r="J41" s="56">
        <v>40468</v>
      </c>
      <c r="L41" s="69">
        <f t="shared" si="2"/>
        <v>1.915473053874076E-3</v>
      </c>
    </row>
    <row r="42" spans="1:12" x14ac:dyDescent="0.25">
      <c r="A42" s="55" t="s">
        <v>115</v>
      </c>
      <c r="B42" s="56">
        <v>7131</v>
      </c>
      <c r="C42" s="56"/>
      <c r="D42" s="67">
        <f t="shared" si="0"/>
        <v>3.1545098010765503E-4</v>
      </c>
      <c r="E42" s="56"/>
      <c r="F42" s="56">
        <v>19695</v>
      </c>
      <c r="G42" s="56"/>
      <c r="H42" s="67">
        <f t="shared" si="1"/>
        <v>9.0842884981837645E-4</v>
      </c>
      <c r="I42" s="56"/>
      <c r="J42" s="56">
        <v>22315</v>
      </c>
      <c r="L42" s="69">
        <f t="shared" si="2"/>
        <v>1.0562365621528123E-3</v>
      </c>
    </row>
    <row r="43" spans="1:12" x14ac:dyDescent="0.25">
      <c r="A43" s="55" t="s">
        <v>116</v>
      </c>
      <c r="B43" s="56">
        <v>2578</v>
      </c>
      <c r="C43" s="56"/>
      <c r="D43" s="67">
        <f t="shared" si="0"/>
        <v>1.1404187725670097E-4</v>
      </c>
      <c r="E43" s="56"/>
      <c r="F43" s="56">
        <v>1490</v>
      </c>
      <c r="G43" s="56"/>
      <c r="H43" s="67">
        <f t="shared" si="1"/>
        <v>6.8726021133758865E-5</v>
      </c>
      <c r="I43" s="56"/>
      <c r="J43" s="56">
        <v>1941</v>
      </c>
      <c r="L43" s="69">
        <f t="shared" si="2"/>
        <v>9.1873411030186361E-5</v>
      </c>
    </row>
    <row r="44" spans="1:12" x14ac:dyDescent="0.25">
      <c r="A44" s="55" t="s">
        <v>117</v>
      </c>
      <c r="B44" s="56">
        <v>34121</v>
      </c>
      <c r="C44" s="56"/>
      <c r="D44" s="67">
        <f t="shared" si="0"/>
        <v>1.509396002279245E-3</v>
      </c>
      <c r="E44" s="56"/>
      <c r="F44" s="56">
        <v>39383</v>
      </c>
      <c r="G44" s="56"/>
      <c r="H44" s="67">
        <f t="shared" si="1"/>
        <v>1.8165348257119635E-3</v>
      </c>
      <c r="I44" s="56"/>
      <c r="J44" s="56">
        <v>41677</v>
      </c>
      <c r="L44" s="69">
        <f t="shared" si="2"/>
        <v>1.9726986870196171E-3</v>
      </c>
    </row>
    <row r="45" spans="1:12" x14ac:dyDescent="0.25">
      <c r="A45" s="55" t="s">
        <v>118</v>
      </c>
      <c r="B45" s="56">
        <v>20694</v>
      </c>
      <c r="C45" s="56"/>
      <c r="D45" s="67">
        <f t="shared" si="0"/>
        <v>9.1543157794808758E-4</v>
      </c>
      <c r="E45" s="56"/>
      <c r="F45" s="56">
        <v>12033</v>
      </c>
      <c r="G45" s="56"/>
      <c r="H45" s="67">
        <f t="shared" si="1"/>
        <v>5.5502027671310104E-4</v>
      </c>
      <c r="I45" s="56"/>
      <c r="J45" s="56">
        <v>11516</v>
      </c>
      <c r="L45" s="69">
        <f t="shared" si="2"/>
        <v>5.450871722945008E-4</v>
      </c>
    </row>
    <row r="46" spans="1:12" x14ac:dyDescent="0.25">
      <c r="A46" s="55" t="s">
        <v>119</v>
      </c>
      <c r="B46" s="56">
        <v>268954</v>
      </c>
      <c r="C46" s="56"/>
      <c r="D46" s="67">
        <f t="shared" si="0"/>
        <v>1.1897602426570501E-2</v>
      </c>
      <c r="E46" s="56"/>
      <c r="F46" s="56">
        <v>45950</v>
      </c>
      <c r="G46" s="56"/>
      <c r="H46" s="67">
        <f t="shared" si="1"/>
        <v>2.1194366920108858E-3</v>
      </c>
      <c r="I46" s="56"/>
      <c r="J46" s="56">
        <v>36714</v>
      </c>
      <c r="L46" s="69">
        <f t="shared" si="2"/>
        <v>1.7377848596405265E-3</v>
      </c>
    </row>
    <row r="47" spans="1:12" x14ac:dyDescent="0.25">
      <c r="A47" s="55" t="s">
        <v>120</v>
      </c>
      <c r="B47" s="56">
        <v>53975</v>
      </c>
      <c r="C47" s="56"/>
      <c r="D47" s="67">
        <f t="shared" si="0"/>
        <v>2.3876688614935743E-3</v>
      </c>
      <c r="E47" s="56"/>
      <c r="F47" s="56">
        <v>50326</v>
      </c>
      <c r="G47" s="56"/>
      <c r="H47" s="67">
        <f t="shared" si="1"/>
        <v>2.3212790198507039E-3</v>
      </c>
      <c r="I47" s="56"/>
      <c r="J47" s="56">
        <v>41229</v>
      </c>
      <c r="L47" s="69">
        <f t="shared" si="2"/>
        <v>1.9514934896257359E-3</v>
      </c>
    </row>
    <row r="48" spans="1:12" x14ac:dyDescent="0.25">
      <c r="A48" s="55" t="s">
        <v>121</v>
      </c>
      <c r="B48" s="56">
        <v>18196</v>
      </c>
      <c r="C48" s="56"/>
      <c r="D48" s="67">
        <f t="shared" si="0"/>
        <v>8.0492862628507784E-4</v>
      </c>
      <c r="E48" s="56"/>
      <c r="F48" s="56">
        <v>15319</v>
      </c>
      <c r="G48" s="56"/>
      <c r="H48" s="67">
        <f t="shared" si="1"/>
        <v>7.0658652197855851E-4</v>
      </c>
      <c r="I48" s="56"/>
      <c r="J48" s="56">
        <v>14822</v>
      </c>
      <c r="L48" s="69">
        <f t="shared" si="2"/>
        <v>7.0157016913416912E-4</v>
      </c>
    </row>
    <row r="49" spans="1:15" x14ac:dyDescent="0.25">
      <c r="A49" s="55" t="s">
        <v>122</v>
      </c>
      <c r="B49" s="56">
        <v>34297</v>
      </c>
      <c r="C49" s="56"/>
      <c r="D49" s="67">
        <f t="shared" si="0"/>
        <v>1.5171816385853658E-3</v>
      </c>
      <c r="E49" s="56"/>
      <c r="F49" s="56">
        <v>33988</v>
      </c>
      <c r="G49" s="56"/>
      <c r="H49" s="67">
        <f t="shared" si="1"/>
        <v>1.5676912793920782E-3</v>
      </c>
      <c r="I49" s="56"/>
      <c r="J49" s="56">
        <v>18187</v>
      </c>
      <c r="L49" s="69">
        <f t="shared" si="2"/>
        <v>8.6084581473776364E-4</v>
      </c>
    </row>
    <row r="50" spans="1:15" x14ac:dyDescent="0.25">
      <c r="A50" s="55" t="s">
        <v>123</v>
      </c>
      <c r="B50" s="56">
        <v>22199</v>
      </c>
      <c r="C50" s="56"/>
      <c r="D50" s="67">
        <f t="shared" si="0"/>
        <v>9.820076156794044E-4</v>
      </c>
      <c r="E50" s="56"/>
      <c r="F50" s="56">
        <v>21880</v>
      </c>
      <c r="G50" s="56"/>
      <c r="H50" s="67">
        <f t="shared" si="1"/>
        <v>1.00921163919909E-3</v>
      </c>
      <c r="I50" s="56"/>
      <c r="J50" s="56">
        <v>25238</v>
      </c>
      <c r="L50" s="69">
        <f t="shared" si="2"/>
        <v>1.1945910085419079E-3</v>
      </c>
    </row>
    <row r="51" spans="1:15" x14ac:dyDescent="0.25">
      <c r="A51" s="55" t="s">
        <v>124</v>
      </c>
      <c r="B51" s="57">
        <v>234892</v>
      </c>
      <c r="C51" s="57"/>
      <c r="D51" s="68">
        <f t="shared" si="0"/>
        <v>1.0390816381916603E-2</v>
      </c>
      <c r="E51" s="57"/>
      <c r="F51" s="57">
        <v>42982</v>
      </c>
      <c r="G51" s="57"/>
      <c r="H51" s="68">
        <f t="shared" si="1"/>
        <v>1.9825381479001503E-3</v>
      </c>
      <c r="I51" s="57"/>
      <c r="J51" s="57">
        <v>58433</v>
      </c>
      <c r="L51" s="71">
        <f t="shared" si="2"/>
        <v>2.7658109359746932E-3</v>
      </c>
    </row>
    <row r="52" spans="1:15" ht="30" x14ac:dyDescent="0.25">
      <c r="A52" s="55" t="s">
        <v>125</v>
      </c>
      <c r="B52" s="56">
        <v>4226097</v>
      </c>
      <c r="C52" s="56"/>
      <c r="D52" s="67">
        <f t="shared" si="0"/>
        <v>0.18694803543402336</v>
      </c>
      <c r="E52" s="56"/>
      <c r="F52" s="56">
        <v>4061832</v>
      </c>
      <c r="G52" s="56"/>
      <c r="H52" s="67">
        <f t="shared" si="1"/>
        <v>0.18735137709649535</v>
      </c>
      <c r="I52" s="56"/>
      <c r="J52" s="56">
        <v>3999777</v>
      </c>
      <c r="L52" s="69">
        <f t="shared" si="2"/>
        <v>0.18932156432255831</v>
      </c>
    </row>
    <row r="53" spans="1:15" x14ac:dyDescent="0.25">
      <c r="A53" s="55" t="s">
        <v>126</v>
      </c>
      <c r="B53" s="57">
        <v>5806895</v>
      </c>
      <c r="C53" s="57"/>
      <c r="D53" s="68">
        <f t="shared" si="0"/>
        <v>0.25687711669222285</v>
      </c>
      <c r="E53" s="57"/>
      <c r="F53" s="57">
        <v>5526987</v>
      </c>
      <c r="G53" s="57"/>
      <c r="H53" s="68">
        <f t="shared" si="1"/>
        <v>0.25493142642148359</v>
      </c>
      <c r="I53" s="57"/>
      <c r="J53" s="57">
        <v>5402113</v>
      </c>
      <c r="L53" s="71">
        <f t="shared" si="2"/>
        <v>0.25569837613627672</v>
      </c>
      <c r="N53" s="69">
        <f>L53-H52</f>
        <v>6.8346999039781364E-2</v>
      </c>
      <c r="O53" s="89">
        <f>H53-D53</f>
        <v>-1.9456902707392643E-3</v>
      </c>
    </row>
    <row r="54" spans="1:15" x14ac:dyDescent="0.25">
      <c r="A54" s="58" t="s">
        <v>127</v>
      </c>
      <c r="B54" s="57">
        <v>-253366</v>
      </c>
      <c r="C54" s="57"/>
      <c r="D54" s="68">
        <f t="shared" si="0"/>
        <v>-1.1208042774639758E-2</v>
      </c>
      <c r="E54" s="57"/>
      <c r="F54" s="57">
        <v>-41967</v>
      </c>
      <c r="G54" s="57"/>
      <c r="H54" s="68">
        <f t="shared" si="1"/>
        <v>-1.935721428805677E-3</v>
      </c>
      <c r="I54" s="57"/>
      <c r="J54" s="57">
        <v>179392</v>
      </c>
      <c r="L54" s="71">
        <f t="shared" si="2"/>
        <v>8.4911668992927302E-3</v>
      </c>
    </row>
    <row r="55" spans="1:15" x14ac:dyDescent="0.25">
      <c r="A55" s="55"/>
      <c r="B55" s="59"/>
      <c r="C55" s="59"/>
      <c r="D55" s="59"/>
      <c r="E55" s="59"/>
      <c r="F55" s="59"/>
      <c r="G55" s="59"/>
      <c r="H55" s="59"/>
      <c r="I55" s="59"/>
      <c r="J55" s="59"/>
    </row>
    <row r="56" spans="1:15" s="72" customFormat="1" x14ac:dyDescent="0.25">
      <c r="A56" s="76" t="s">
        <v>136</v>
      </c>
      <c r="B56" s="75"/>
      <c r="C56" s="75"/>
      <c r="D56" s="75"/>
      <c r="E56" s="48"/>
      <c r="F56" s="75"/>
      <c r="G56" s="75"/>
      <c r="H56" s="75"/>
      <c r="I56" s="75"/>
      <c r="J56" s="75"/>
    </row>
    <row r="57" spans="1:15" s="72" customFormat="1" x14ac:dyDescent="0.25">
      <c r="A57" s="76"/>
      <c r="B57" s="75"/>
      <c r="C57" s="75"/>
      <c r="D57" s="75"/>
      <c r="E57" s="48"/>
      <c r="F57" s="75"/>
      <c r="G57" s="75"/>
      <c r="H57" s="75"/>
      <c r="I57" s="75"/>
      <c r="J57" s="75"/>
    </row>
    <row r="58" spans="1:15" s="72" customFormat="1" ht="75" customHeight="1" x14ac:dyDescent="0.25">
      <c r="A58" s="102" t="s">
        <v>135</v>
      </c>
      <c r="B58" s="102"/>
      <c r="C58" s="102"/>
      <c r="D58" s="102"/>
      <c r="E58" s="50"/>
    </row>
    <row r="61" spans="1:15" ht="15.75" thickBot="1" x14ac:dyDescent="0.3"/>
    <row r="62" spans="1:15" ht="29.25" customHeight="1" x14ac:dyDescent="0.25">
      <c r="L62" s="92" t="s">
        <v>139</v>
      </c>
      <c r="M62" s="100" t="s">
        <v>140</v>
      </c>
      <c r="N62" s="100"/>
      <c r="O62" s="86"/>
    </row>
    <row r="63" spans="1:15" x14ac:dyDescent="0.25">
      <c r="L63" s="93"/>
      <c r="M63" s="87">
        <v>2016</v>
      </c>
      <c r="N63" s="87">
        <v>2015</v>
      </c>
      <c r="O63" s="84"/>
    </row>
    <row r="64" spans="1:15" ht="45" x14ac:dyDescent="0.25">
      <c r="L64" s="94" t="s">
        <v>141</v>
      </c>
      <c r="M64" s="95">
        <f>-B16*O16</f>
        <v>122058.27153610547</v>
      </c>
      <c r="N64" s="95">
        <f>-F16*N16</f>
        <v>180832.31256590172</v>
      </c>
      <c r="O64" s="91"/>
    </row>
    <row r="65" spans="12:15" x14ac:dyDescent="0.25">
      <c r="L65" s="96" t="s">
        <v>2</v>
      </c>
      <c r="M65" s="95">
        <f>B17*O17</f>
        <v>40688.658147840259</v>
      </c>
      <c r="N65" s="95">
        <f>F17*N17</f>
        <v>61398.42554202093</v>
      </c>
      <c r="O65" s="91"/>
    </row>
    <row r="66" spans="12:15" ht="45" x14ac:dyDescent="0.25">
      <c r="L66" s="94" t="s">
        <v>3</v>
      </c>
      <c r="M66" s="95">
        <f>-B53*O53</f>
        <v>11298.419104704481</v>
      </c>
      <c r="N66" s="95">
        <f>F53*N53</f>
        <v>377752.97518188407</v>
      </c>
      <c r="O66" s="91"/>
    </row>
  </sheetData>
  <mergeCells count="11">
    <mergeCell ref="A1:B1"/>
    <mergeCell ref="A7:B7"/>
    <mergeCell ref="E3:H3"/>
    <mergeCell ref="E4:H4"/>
    <mergeCell ref="E5:H5"/>
    <mergeCell ref="N5:O8"/>
    <mergeCell ref="M62:N62"/>
    <mergeCell ref="B8:D8"/>
    <mergeCell ref="F8:H8"/>
    <mergeCell ref="J8:L8"/>
    <mergeCell ref="A58:D5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workbookViewId="0">
      <selection activeCell="N7" sqref="N7:O11"/>
    </sheetView>
  </sheetViews>
  <sheetFormatPr defaultRowHeight="15" x14ac:dyDescent="0.25"/>
  <cols>
    <col min="1" max="1" width="26.7109375" style="1" customWidth="1"/>
    <col min="2" max="2" width="14.28515625" style="1" customWidth="1"/>
    <col min="3" max="3" width="1.140625" style="1" customWidth="1"/>
    <col min="4" max="5" width="13.28515625" style="1" bestFit="1" customWidth="1"/>
    <col min="6" max="6" width="15.140625" style="1" customWidth="1"/>
    <col min="7" max="7" width="1.140625" style="1" customWidth="1"/>
    <col min="8" max="8" width="10.140625" style="1" bestFit="1" customWidth="1"/>
    <col min="9" max="9" width="9.140625" style="1"/>
    <col min="10" max="10" width="13.140625" style="1" customWidth="1"/>
    <col min="11" max="11" width="1.140625" style="1" customWidth="1"/>
    <col min="12" max="16384" width="9.140625" style="1"/>
  </cols>
  <sheetData>
    <row r="1" spans="1:15" x14ac:dyDescent="0.25">
      <c r="A1" s="103"/>
      <c r="B1" s="103"/>
      <c r="C1" s="64"/>
      <c r="D1" s="64"/>
      <c r="E1" s="64"/>
      <c r="F1" s="63"/>
      <c r="G1" s="63"/>
      <c r="H1" s="63"/>
      <c r="I1" s="63"/>
      <c r="J1" s="63"/>
    </row>
    <row r="2" spans="1:15" x14ac:dyDescent="0.25">
      <c r="A2" s="64"/>
      <c r="B2" s="64"/>
      <c r="C2" s="64"/>
      <c r="D2" s="64"/>
      <c r="E2" s="64"/>
      <c r="F2" s="63"/>
      <c r="G2" s="63"/>
      <c r="H2" s="63"/>
      <c r="I2" s="63"/>
      <c r="J2" s="63"/>
    </row>
    <row r="3" spans="1:15" x14ac:dyDescent="0.25">
      <c r="A3" s="64"/>
      <c r="B3" s="64"/>
      <c r="C3" s="64"/>
      <c r="D3" s="64"/>
      <c r="E3" s="109" t="s">
        <v>134</v>
      </c>
      <c r="F3" s="109"/>
      <c r="G3" s="109"/>
      <c r="H3" s="109"/>
      <c r="I3" s="63"/>
      <c r="J3" s="63"/>
    </row>
    <row r="4" spans="1:15" x14ac:dyDescent="0.25">
      <c r="A4" s="64"/>
      <c r="B4" s="64"/>
      <c r="C4" s="64"/>
      <c r="D4" s="64"/>
      <c r="E4" s="109" t="s">
        <v>130</v>
      </c>
      <c r="F4" s="109"/>
      <c r="G4" s="109"/>
      <c r="H4" s="109"/>
      <c r="I4" s="63"/>
      <c r="J4" s="63"/>
    </row>
    <row r="5" spans="1:15" x14ac:dyDescent="0.25">
      <c r="A5" s="64"/>
      <c r="B5" s="64"/>
      <c r="C5" s="64"/>
      <c r="D5" s="64"/>
      <c r="E5" s="109" t="s">
        <v>131</v>
      </c>
      <c r="F5" s="109"/>
      <c r="G5" s="109"/>
      <c r="H5" s="109"/>
      <c r="I5" s="63"/>
      <c r="J5" s="63"/>
    </row>
    <row r="6" spans="1:15" x14ac:dyDescent="0.25">
      <c r="A6" s="64"/>
      <c r="B6" s="64"/>
      <c r="C6" s="64"/>
      <c r="D6" s="64"/>
      <c r="E6" s="64"/>
      <c r="F6" s="63"/>
      <c r="G6" s="63"/>
      <c r="H6" s="63"/>
      <c r="I6" s="63"/>
      <c r="J6" s="63"/>
    </row>
    <row r="7" spans="1:15" x14ac:dyDescent="0.25">
      <c r="A7" s="64"/>
      <c r="B7" s="64"/>
      <c r="C7" s="64"/>
      <c r="D7" s="64"/>
      <c r="E7" s="64"/>
      <c r="F7" s="63"/>
      <c r="G7" s="63"/>
      <c r="H7" s="63"/>
      <c r="I7" s="63"/>
      <c r="J7" s="63"/>
      <c r="N7" s="99" t="s">
        <v>142</v>
      </c>
      <c r="O7" s="99"/>
    </row>
    <row r="8" spans="1:15" x14ac:dyDescent="0.25">
      <c r="A8" s="103"/>
      <c r="B8" s="103"/>
      <c r="C8" s="64"/>
      <c r="D8" s="64"/>
      <c r="E8" s="64"/>
      <c r="F8" s="63"/>
      <c r="G8" s="63"/>
      <c r="H8" s="63"/>
      <c r="I8" s="63"/>
      <c r="J8" s="63"/>
      <c r="N8" s="99"/>
      <c r="O8" s="99"/>
    </row>
    <row r="9" spans="1:15" ht="15" customHeight="1" x14ac:dyDescent="0.25">
      <c r="A9" s="103"/>
      <c r="B9" s="103"/>
      <c r="C9" s="64"/>
      <c r="D9" s="64"/>
      <c r="E9" s="64"/>
      <c r="F9" s="63"/>
      <c r="G9" s="63"/>
      <c r="H9" s="63"/>
      <c r="I9" s="63"/>
      <c r="J9" s="63"/>
      <c r="N9" s="99"/>
      <c r="O9" s="99"/>
    </row>
    <row r="10" spans="1:15" x14ac:dyDescent="0.25">
      <c r="A10" s="63"/>
      <c r="B10" s="98">
        <v>2016</v>
      </c>
      <c r="C10" s="98"/>
      <c r="D10" s="98"/>
      <c r="E10" s="62"/>
      <c r="F10" s="98">
        <v>2015</v>
      </c>
      <c r="G10" s="98"/>
      <c r="H10" s="98"/>
      <c r="I10" s="62"/>
      <c r="J10" s="98">
        <v>2014</v>
      </c>
      <c r="K10" s="98"/>
      <c r="L10" s="98"/>
      <c r="N10" s="98"/>
      <c r="O10" s="98"/>
    </row>
    <row r="11" spans="1:15" x14ac:dyDescent="0.25">
      <c r="A11" s="63"/>
      <c r="B11" s="62"/>
      <c r="C11" s="62"/>
      <c r="D11" s="62"/>
      <c r="E11" s="62"/>
      <c r="F11" s="62" t="s">
        <v>85</v>
      </c>
      <c r="G11" s="62"/>
      <c r="H11" s="62"/>
      <c r="I11" s="62"/>
      <c r="J11" s="62" t="s">
        <v>85</v>
      </c>
      <c r="N11" s="88" t="s">
        <v>143</v>
      </c>
      <c r="O11" s="88" t="s">
        <v>144</v>
      </c>
    </row>
    <row r="12" spans="1:15" ht="42.75" x14ac:dyDescent="0.25">
      <c r="A12" s="63"/>
      <c r="B12" s="62" t="s">
        <v>128</v>
      </c>
      <c r="C12" s="62"/>
      <c r="D12" s="62" t="s">
        <v>129</v>
      </c>
      <c r="E12" s="62"/>
      <c r="F12" s="62" t="s">
        <v>128</v>
      </c>
      <c r="G12" s="62"/>
      <c r="H12" s="62" t="s">
        <v>129</v>
      </c>
      <c r="I12" s="62"/>
      <c r="J12" s="62" t="s">
        <v>128</v>
      </c>
      <c r="K12" s="62"/>
      <c r="L12" s="62" t="s">
        <v>129</v>
      </c>
    </row>
    <row r="13" spans="1:15" x14ac:dyDescent="0.25">
      <c r="A13" s="63"/>
      <c r="B13" s="64" t="s">
        <v>85</v>
      </c>
      <c r="C13" s="64"/>
      <c r="D13" s="64"/>
      <c r="E13" s="62"/>
      <c r="F13" s="64" t="s">
        <v>85</v>
      </c>
      <c r="G13" s="64"/>
      <c r="H13" s="64"/>
      <c r="I13" s="62"/>
      <c r="J13" s="64" t="s">
        <v>85</v>
      </c>
      <c r="K13" s="64"/>
      <c r="L13" s="64"/>
    </row>
    <row r="14" spans="1:15" x14ac:dyDescent="0.25">
      <c r="A14" s="63"/>
      <c r="B14" s="62"/>
      <c r="C14" s="62"/>
      <c r="D14" s="62"/>
      <c r="E14" s="62"/>
      <c r="F14" s="62"/>
      <c r="G14" s="62"/>
      <c r="H14" s="62"/>
      <c r="I14" s="62"/>
      <c r="J14" s="62"/>
    </row>
    <row r="15" spans="1:15" x14ac:dyDescent="0.25">
      <c r="A15" s="63"/>
      <c r="B15" s="62"/>
      <c r="C15" s="62"/>
      <c r="D15" s="62"/>
      <c r="E15" s="62"/>
      <c r="F15" s="62"/>
      <c r="G15" s="62"/>
      <c r="H15" s="62"/>
      <c r="I15" s="62"/>
      <c r="J15" s="62"/>
    </row>
    <row r="16" spans="1:15" x14ac:dyDescent="0.25">
      <c r="A16" s="55" t="s">
        <v>86</v>
      </c>
      <c r="B16" s="73">
        <v>5727487</v>
      </c>
      <c r="C16" s="73"/>
      <c r="D16" s="67">
        <f>B16/$B$16</f>
        <v>1</v>
      </c>
      <c r="E16" s="73"/>
      <c r="F16" s="73">
        <v>6253363</v>
      </c>
      <c r="G16" s="73"/>
      <c r="H16" s="67">
        <f>F16/$F$16</f>
        <v>1</v>
      </c>
      <c r="I16" s="73"/>
      <c r="J16" s="73">
        <v>6093878</v>
      </c>
      <c r="L16" s="80">
        <f>J16/$J$16</f>
        <v>1</v>
      </c>
    </row>
    <row r="17" spans="1:15" ht="30" x14ac:dyDescent="0.25">
      <c r="A17" s="55" t="s">
        <v>87</v>
      </c>
      <c r="B17" s="73">
        <v>9605</v>
      </c>
      <c r="C17" s="73"/>
      <c r="D17" s="67">
        <f t="shared" ref="D17:D56" si="0">B17/$B$16</f>
        <v>1.6770007509401593E-3</v>
      </c>
      <c r="E17" s="73"/>
      <c r="F17" s="73">
        <v>14770</v>
      </c>
      <c r="G17" s="73"/>
      <c r="H17" s="67">
        <f t="shared" ref="H17:H56" si="1">F17/$F$16</f>
        <v>2.3619290931935345E-3</v>
      </c>
      <c r="I17" s="73"/>
      <c r="J17" s="73">
        <v>14382</v>
      </c>
      <c r="L17" s="80">
        <f t="shared" ref="L17:L56" si="2">J17/$J$16</f>
        <v>2.360073503276567E-3</v>
      </c>
    </row>
    <row r="18" spans="1:15" x14ac:dyDescent="0.25">
      <c r="A18" s="55" t="s">
        <v>88</v>
      </c>
      <c r="B18" s="74">
        <v>1902694</v>
      </c>
      <c r="C18" s="74"/>
      <c r="D18" s="68">
        <f t="shared" si="0"/>
        <v>0.33220398405094592</v>
      </c>
      <c r="E18" s="74"/>
      <c r="F18" s="74">
        <v>2193103</v>
      </c>
      <c r="G18" s="74"/>
      <c r="H18" s="68">
        <f t="shared" si="1"/>
        <v>0.35070777116249291</v>
      </c>
      <c r="I18" s="74"/>
      <c r="J18" s="74">
        <v>2105027</v>
      </c>
      <c r="L18" s="81">
        <f t="shared" si="2"/>
        <v>0.34543307233915743</v>
      </c>
      <c r="N18" s="80">
        <f>L18-H18</f>
        <v>-5.2746988233354775E-3</v>
      </c>
      <c r="O18" s="83">
        <f>H18-D18</f>
        <v>1.8503787111546988E-2</v>
      </c>
    </row>
    <row r="19" spans="1:15" x14ac:dyDescent="0.25">
      <c r="A19" s="55" t="s">
        <v>89</v>
      </c>
      <c r="B19" s="73">
        <v>3815188</v>
      </c>
      <c r="C19" s="73"/>
      <c r="D19" s="67">
        <f t="shared" si="0"/>
        <v>0.6661190151981139</v>
      </c>
      <c r="E19" s="73"/>
      <c r="F19" s="73">
        <v>4045490</v>
      </c>
      <c r="G19" s="73"/>
      <c r="H19" s="67">
        <f t="shared" si="1"/>
        <v>0.6469302997443136</v>
      </c>
      <c r="I19" s="73"/>
      <c r="J19" s="73">
        <v>3974469</v>
      </c>
      <c r="L19" s="80">
        <f t="shared" si="2"/>
        <v>0.65220685415756596</v>
      </c>
      <c r="N19" s="1">
        <f>L19-H19</f>
        <v>5.2765544132523656E-3</v>
      </c>
      <c r="O19" s="1">
        <f>H19-D19</f>
        <v>-1.9188715453800298E-2</v>
      </c>
    </row>
    <row r="20" spans="1:15" ht="29.25" x14ac:dyDescent="0.25">
      <c r="A20" s="58" t="s">
        <v>90</v>
      </c>
      <c r="B20" s="75"/>
      <c r="C20" s="75"/>
      <c r="D20" s="67">
        <f t="shared" si="0"/>
        <v>0</v>
      </c>
      <c r="E20" s="75"/>
      <c r="F20" s="75"/>
      <c r="G20" s="75"/>
      <c r="H20" s="67">
        <f t="shared" si="1"/>
        <v>0</v>
      </c>
      <c r="I20" s="75"/>
      <c r="J20" s="75"/>
      <c r="L20" s="80">
        <f t="shared" si="2"/>
        <v>0</v>
      </c>
    </row>
    <row r="21" spans="1:15" x14ac:dyDescent="0.25">
      <c r="A21" s="55" t="s">
        <v>91</v>
      </c>
      <c r="B21" s="73">
        <v>91476</v>
      </c>
      <c r="C21" s="73"/>
      <c r="D21" s="67">
        <f t="shared" si="0"/>
        <v>1.5971402466736284E-2</v>
      </c>
      <c r="E21" s="73"/>
      <c r="F21" s="73">
        <v>101595</v>
      </c>
      <c r="G21" s="73"/>
      <c r="H21" s="67">
        <f t="shared" si="1"/>
        <v>1.6246458105822419E-2</v>
      </c>
      <c r="I21" s="73"/>
      <c r="J21" s="73">
        <v>97642</v>
      </c>
      <c r="L21" s="80">
        <f t="shared" si="2"/>
        <v>1.6022965999647514E-2</v>
      </c>
    </row>
    <row r="22" spans="1:15" x14ac:dyDescent="0.25">
      <c r="A22" s="55" t="s">
        <v>92</v>
      </c>
      <c r="B22" s="73">
        <v>12638</v>
      </c>
      <c r="C22" s="73"/>
      <c r="D22" s="67">
        <f t="shared" si="0"/>
        <v>2.2065523675566614E-3</v>
      </c>
      <c r="E22" s="73"/>
      <c r="F22" s="73">
        <v>12624</v>
      </c>
      <c r="G22" s="73"/>
      <c r="H22" s="67">
        <f t="shared" si="1"/>
        <v>2.0187537489827472E-3</v>
      </c>
      <c r="I22" s="73"/>
      <c r="J22" s="73">
        <v>13057</v>
      </c>
      <c r="L22" s="80">
        <f t="shared" si="2"/>
        <v>2.1426421730136374E-3</v>
      </c>
    </row>
    <row r="23" spans="1:15" ht="30" x14ac:dyDescent="0.25">
      <c r="A23" s="55" t="s">
        <v>93</v>
      </c>
      <c r="B23" s="73">
        <v>31396</v>
      </c>
      <c r="C23" s="73"/>
      <c r="D23" s="67">
        <f t="shared" si="0"/>
        <v>5.4816361870397958E-3</v>
      </c>
      <c r="E23" s="73"/>
      <c r="F23" s="73">
        <v>29937</v>
      </c>
      <c r="G23" s="73"/>
      <c r="H23" s="67">
        <f t="shared" si="1"/>
        <v>4.7873440259265298E-3</v>
      </c>
      <c r="I23" s="73"/>
      <c r="J23" s="73">
        <v>28100</v>
      </c>
      <c r="L23" s="80">
        <f t="shared" si="2"/>
        <v>4.6111851927459003E-3</v>
      </c>
    </row>
    <row r="24" spans="1:15" x14ac:dyDescent="0.25">
      <c r="A24" s="55" t="s">
        <v>94</v>
      </c>
      <c r="B24" s="73">
        <v>22086</v>
      </c>
      <c r="C24" s="73"/>
      <c r="D24" s="67">
        <f t="shared" si="0"/>
        <v>3.8561414456287722E-3</v>
      </c>
      <c r="E24" s="73"/>
      <c r="F24" s="73">
        <v>27128</v>
      </c>
      <c r="G24" s="73"/>
      <c r="H24" s="67">
        <f t="shared" si="1"/>
        <v>4.3381457305453081E-3</v>
      </c>
      <c r="I24" s="73"/>
      <c r="J24" s="73">
        <v>26820</v>
      </c>
      <c r="L24" s="80">
        <f t="shared" si="2"/>
        <v>4.4011383227560508E-3</v>
      </c>
    </row>
    <row r="25" spans="1:15" x14ac:dyDescent="0.25">
      <c r="A25" s="55" t="s">
        <v>95</v>
      </c>
      <c r="B25" s="73">
        <v>3742</v>
      </c>
      <c r="C25" s="73"/>
      <c r="D25" s="67">
        <f t="shared" si="0"/>
        <v>6.533406361288991E-4</v>
      </c>
      <c r="E25" s="73"/>
      <c r="F25" s="73">
        <v>4420</v>
      </c>
      <c r="G25" s="73"/>
      <c r="H25" s="67">
        <f t="shared" si="1"/>
        <v>7.0681967446956139E-4</v>
      </c>
      <c r="I25" s="73"/>
      <c r="J25" s="73">
        <v>4618</v>
      </c>
      <c r="L25" s="80">
        <f t="shared" si="2"/>
        <v>7.5780972313525146E-4</v>
      </c>
    </row>
    <row r="26" spans="1:15" x14ac:dyDescent="0.25">
      <c r="A26" s="55" t="s">
        <v>96</v>
      </c>
      <c r="B26" s="75">
        <v>795</v>
      </c>
      <c r="C26" s="73"/>
      <c r="D26" s="67">
        <f t="shared" si="0"/>
        <v>1.3880433076495852E-4</v>
      </c>
      <c r="E26" s="73"/>
      <c r="F26" s="75">
        <v>1044</v>
      </c>
      <c r="G26" s="73"/>
      <c r="H26" s="67">
        <f t="shared" si="1"/>
        <v>1.6695016745389642E-4</v>
      </c>
      <c r="I26" s="73"/>
      <c r="J26" s="75">
        <v>1022</v>
      </c>
      <c r="L26" s="80">
        <f t="shared" si="2"/>
        <v>1.6770929775751994E-4</v>
      </c>
    </row>
    <row r="27" spans="1:15" x14ac:dyDescent="0.25">
      <c r="A27" s="55" t="s">
        <v>97</v>
      </c>
      <c r="B27" s="73">
        <v>6517</v>
      </c>
      <c r="C27" s="73"/>
      <c r="D27" s="67">
        <f t="shared" si="0"/>
        <v>1.1378463189877165E-3</v>
      </c>
      <c r="E27" s="73"/>
      <c r="F27" s="73">
        <v>7573</v>
      </c>
      <c r="G27" s="73"/>
      <c r="H27" s="67">
        <f t="shared" si="1"/>
        <v>1.2110283698547485E-3</v>
      </c>
      <c r="I27" s="73"/>
      <c r="J27" s="73">
        <v>7048</v>
      </c>
      <c r="L27" s="80">
        <f t="shared" si="2"/>
        <v>1.1565705778816052E-3</v>
      </c>
    </row>
    <row r="28" spans="1:15" x14ac:dyDescent="0.25">
      <c r="A28" s="55" t="s">
        <v>98</v>
      </c>
      <c r="B28" s="73">
        <v>1902</v>
      </c>
      <c r="C28" s="75"/>
      <c r="D28" s="67">
        <f t="shared" si="0"/>
        <v>3.3208281398107057E-4</v>
      </c>
      <c r="E28" s="75"/>
      <c r="F28" s="73">
        <v>2032</v>
      </c>
      <c r="G28" s="75"/>
      <c r="H28" s="67">
        <f t="shared" si="1"/>
        <v>3.2494515351179837E-4</v>
      </c>
      <c r="I28" s="75"/>
      <c r="J28" s="75">
        <v>283</v>
      </c>
      <c r="L28" s="80">
        <f t="shared" si="2"/>
        <v>4.6440050161818143E-5</v>
      </c>
    </row>
    <row r="29" spans="1:15" x14ac:dyDescent="0.25">
      <c r="A29" s="55" t="s">
        <v>99</v>
      </c>
      <c r="B29" s="73">
        <v>1448</v>
      </c>
      <c r="C29" s="73"/>
      <c r="D29" s="67">
        <f t="shared" si="0"/>
        <v>2.528159382989433E-4</v>
      </c>
      <c r="E29" s="73"/>
      <c r="F29" s="73">
        <v>7573</v>
      </c>
      <c r="G29" s="73"/>
      <c r="H29" s="67">
        <f t="shared" si="1"/>
        <v>1.2110283698547485E-3</v>
      </c>
      <c r="I29" s="73"/>
      <c r="J29" s="73">
        <v>7475</v>
      </c>
      <c r="L29" s="80">
        <f t="shared" si="2"/>
        <v>1.2266409009172813E-3</v>
      </c>
    </row>
    <row r="30" spans="1:15" x14ac:dyDescent="0.25">
      <c r="A30" s="55" t="s">
        <v>100</v>
      </c>
      <c r="B30" s="73">
        <v>33321</v>
      </c>
      <c r="C30" s="73"/>
      <c r="D30" s="67">
        <f t="shared" si="0"/>
        <v>5.8177347237977142E-3</v>
      </c>
      <c r="E30" s="73"/>
      <c r="F30" s="73">
        <v>44759</v>
      </c>
      <c r="G30" s="73"/>
      <c r="H30" s="67">
        <f t="shared" si="1"/>
        <v>7.1575886447020586E-3</v>
      </c>
      <c r="I30" s="73"/>
      <c r="J30" s="73">
        <v>42942</v>
      </c>
      <c r="L30" s="80">
        <f t="shared" si="2"/>
        <v>7.0467442899250689E-3</v>
      </c>
    </row>
    <row r="31" spans="1:15" x14ac:dyDescent="0.25">
      <c r="A31" s="55" t="s">
        <v>101</v>
      </c>
      <c r="B31" s="73">
        <v>240767</v>
      </c>
      <c r="C31" s="73"/>
      <c r="D31" s="67">
        <f t="shared" si="0"/>
        <v>4.2037109817970778E-2</v>
      </c>
      <c r="E31" s="73"/>
      <c r="F31" s="73">
        <v>197527</v>
      </c>
      <c r="G31" s="73"/>
      <c r="H31" s="67">
        <f t="shared" si="1"/>
        <v>3.1587323492974897E-2</v>
      </c>
      <c r="I31" s="73"/>
      <c r="J31" s="73">
        <v>185850</v>
      </c>
      <c r="L31" s="80">
        <f t="shared" si="2"/>
        <v>3.0497820927822973E-2</v>
      </c>
    </row>
    <row r="32" spans="1:15" x14ac:dyDescent="0.25">
      <c r="A32" s="55" t="s">
        <v>102</v>
      </c>
      <c r="B32" s="74">
        <v>10756</v>
      </c>
      <c r="C32" s="74"/>
      <c r="D32" s="68">
        <f t="shared" si="0"/>
        <v>1.8779614864250238E-3</v>
      </c>
      <c r="E32" s="74"/>
      <c r="F32" s="74">
        <v>12891</v>
      </c>
      <c r="G32" s="74"/>
      <c r="H32" s="68">
        <f t="shared" si="1"/>
        <v>2.061450774567221E-3</v>
      </c>
      <c r="I32" s="74"/>
      <c r="J32" s="74">
        <v>12983</v>
      </c>
      <c r="L32" s="81">
        <f t="shared" si="2"/>
        <v>2.1304988383423493E-3</v>
      </c>
    </row>
    <row r="33" spans="1:15" ht="30" x14ac:dyDescent="0.25">
      <c r="A33" s="55" t="s">
        <v>103</v>
      </c>
      <c r="B33" s="73">
        <v>456844</v>
      </c>
      <c r="C33" s="73"/>
      <c r="D33" s="67">
        <f t="shared" si="0"/>
        <v>7.9763428533316624E-2</v>
      </c>
      <c r="E33" s="73"/>
      <c r="F33" s="73">
        <v>449103</v>
      </c>
      <c r="G33" s="73"/>
      <c r="H33" s="67">
        <f t="shared" si="1"/>
        <v>7.1817836258665932E-2</v>
      </c>
      <c r="I33" s="73"/>
      <c r="J33" s="73">
        <v>427840</v>
      </c>
      <c r="L33" s="80">
        <f t="shared" si="2"/>
        <v>7.0208166294106977E-2</v>
      </c>
      <c r="N33" s="1">
        <f>L33-H33</f>
        <v>-1.6096699645589546E-3</v>
      </c>
      <c r="O33" s="1">
        <f>H33-D33</f>
        <v>-7.9455922746506924E-3</v>
      </c>
    </row>
    <row r="34" spans="1:15" ht="29.25" x14ac:dyDescent="0.25">
      <c r="A34" s="58" t="s">
        <v>104</v>
      </c>
      <c r="B34" s="75"/>
      <c r="C34" s="75"/>
      <c r="D34" s="67">
        <f t="shared" si="0"/>
        <v>0</v>
      </c>
      <c r="E34" s="75"/>
      <c r="F34" s="75"/>
      <c r="G34" s="75"/>
      <c r="H34" s="67">
        <f t="shared" si="1"/>
        <v>0</v>
      </c>
      <c r="I34" s="75"/>
      <c r="J34" s="75"/>
      <c r="L34" s="80">
        <f t="shared" si="2"/>
        <v>0</v>
      </c>
    </row>
    <row r="35" spans="1:15" x14ac:dyDescent="0.25">
      <c r="A35" s="55" t="s">
        <v>105</v>
      </c>
      <c r="B35" s="73">
        <v>198978</v>
      </c>
      <c r="C35" s="73"/>
      <c r="D35" s="67">
        <f t="shared" si="0"/>
        <v>3.4740890725723166E-2</v>
      </c>
      <c r="E35" s="73"/>
      <c r="F35" s="73">
        <v>230922</v>
      </c>
      <c r="G35" s="73"/>
      <c r="H35" s="67">
        <f t="shared" si="1"/>
        <v>3.6927649970104087E-2</v>
      </c>
      <c r="I35" s="73"/>
      <c r="J35" s="73">
        <v>224543</v>
      </c>
      <c r="L35" s="80">
        <f t="shared" si="2"/>
        <v>3.6847308068852051E-2</v>
      </c>
    </row>
    <row r="36" spans="1:15" x14ac:dyDescent="0.25">
      <c r="A36" s="55" t="s">
        <v>106</v>
      </c>
      <c r="B36" s="73">
        <v>491794</v>
      </c>
      <c r="C36" s="75"/>
      <c r="D36" s="67">
        <f t="shared" si="0"/>
        <v>8.5865581187700643E-2</v>
      </c>
      <c r="E36" s="75"/>
      <c r="F36" s="73">
        <v>595389</v>
      </c>
      <c r="G36" s="75"/>
      <c r="H36" s="67">
        <f t="shared" si="1"/>
        <v>9.5211008860352428E-2</v>
      </c>
      <c r="I36" s="75"/>
      <c r="J36" s="73">
        <v>575724</v>
      </c>
      <c r="L36" s="80">
        <f t="shared" si="2"/>
        <v>9.4475800139090418E-2</v>
      </c>
    </row>
    <row r="37" spans="1:15" x14ac:dyDescent="0.25">
      <c r="A37" s="55" t="s">
        <v>108</v>
      </c>
      <c r="B37" s="73">
        <v>1113539</v>
      </c>
      <c r="C37" s="75"/>
      <c r="D37" s="67">
        <f t="shared" si="0"/>
        <v>0.19442017066123415</v>
      </c>
      <c r="E37" s="75"/>
      <c r="F37" s="73">
        <v>1339627</v>
      </c>
      <c r="G37" s="75"/>
      <c r="H37" s="67">
        <f t="shared" si="1"/>
        <v>0.21422504978521156</v>
      </c>
      <c r="I37" s="75"/>
      <c r="J37" s="73">
        <v>1333411</v>
      </c>
      <c r="L37" s="80">
        <f t="shared" si="2"/>
        <v>0.21881156793752682</v>
      </c>
    </row>
    <row r="38" spans="1:15" x14ac:dyDescent="0.25">
      <c r="A38" s="55" t="s">
        <v>109</v>
      </c>
      <c r="B38" s="73">
        <v>188339</v>
      </c>
      <c r="C38" s="73"/>
      <c r="D38" s="67">
        <f t="shared" si="0"/>
        <v>3.2883357046467325E-2</v>
      </c>
      <c r="E38" s="73"/>
      <c r="F38" s="73">
        <v>227196</v>
      </c>
      <c r="G38" s="73"/>
      <c r="H38" s="67">
        <f t="shared" si="1"/>
        <v>3.6331810579363459E-2</v>
      </c>
      <c r="I38" s="73"/>
      <c r="J38" s="73">
        <v>232853</v>
      </c>
      <c r="L38" s="80">
        <f t="shared" si="2"/>
        <v>3.8210971732614271E-2</v>
      </c>
    </row>
    <row r="39" spans="1:15" x14ac:dyDescent="0.25">
      <c r="A39" s="55" t="s">
        <v>110</v>
      </c>
      <c r="B39" s="73">
        <v>27649</v>
      </c>
      <c r="C39" s="75"/>
      <c r="D39" s="67">
        <f t="shared" si="0"/>
        <v>4.8274225676985388E-3</v>
      </c>
      <c r="E39" s="75"/>
      <c r="F39" s="73">
        <v>29771</v>
      </c>
      <c r="G39" s="75"/>
      <c r="H39" s="67">
        <f t="shared" si="1"/>
        <v>4.7607983096455463E-3</v>
      </c>
      <c r="I39" s="75"/>
      <c r="J39" s="73">
        <v>37970</v>
      </c>
      <c r="L39" s="80">
        <f t="shared" si="2"/>
        <v>6.23084347930825E-3</v>
      </c>
    </row>
    <row r="40" spans="1:15" x14ac:dyDescent="0.25">
      <c r="A40" s="55" t="s">
        <v>111</v>
      </c>
      <c r="B40" s="73">
        <v>139832</v>
      </c>
      <c r="C40" s="73"/>
      <c r="D40" s="67">
        <f t="shared" si="0"/>
        <v>2.4414197710095197E-2</v>
      </c>
      <c r="E40" s="73"/>
      <c r="F40" s="73">
        <v>124984</v>
      </c>
      <c r="G40" s="73"/>
      <c r="H40" s="67">
        <f t="shared" si="1"/>
        <v>1.99866855642316E-2</v>
      </c>
      <c r="I40" s="73"/>
      <c r="J40" s="73">
        <v>123136</v>
      </c>
      <c r="L40" s="80">
        <f t="shared" si="2"/>
        <v>2.0206508893023459E-2</v>
      </c>
    </row>
    <row r="41" spans="1:15" x14ac:dyDescent="0.25">
      <c r="A41" s="55" t="s">
        <v>112</v>
      </c>
      <c r="B41" s="73">
        <v>28126</v>
      </c>
      <c r="C41" s="73"/>
      <c r="D41" s="67">
        <f t="shared" si="0"/>
        <v>4.9107051661575135E-3</v>
      </c>
      <c r="E41" s="73"/>
      <c r="F41" s="73">
        <v>31554</v>
      </c>
      <c r="G41" s="73"/>
      <c r="H41" s="67">
        <f t="shared" si="1"/>
        <v>5.045924888735869E-3</v>
      </c>
      <c r="I41" s="73"/>
      <c r="J41" s="73">
        <v>31306</v>
      </c>
      <c r="L41" s="80">
        <f t="shared" si="2"/>
        <v>5.1372869624235996E-3</v>
      </c>
    </row>
    <row r="42" spans="1:15" x14ac:dyDescent="0.25">
      <c r="A42" s="55" t="s">
        <v>113</v>
      </c>
      <c r="B42" s="73">
        <v>1771</v>
      </c>
      <c r="C42" s="73"/>
      <c r="D42" s="67">
        <f t="shared" si="0"/>
        <v>3.0921065381728496E-4</v>
      </c>
      <c r="E42" s="73"/>
      <c r="F42" s="73">
        <v>2560</v>
      </c>
      <c r="G42" s="73"/>
      <c r="H42" s="67">
        <f t="shared" si="1"/>
        <v>4.0937972095974598E-4</v>
      </c>
      <c r="I42" s="73"/>
      <c r="J42" s="73">
        <v>3280</v>
      </c>
      <c r="L42" s="80">
        <f t="shared" si="2"/>
        <v>5.3824510434898759E-4</v>
      </c>
    </row>
    <row r="43" spans="1:15" x14ac:dyDescent="0.25">
      <c r="A43" s="55" t="s">
        <v>114</v>
      </c>
      <c r="B43" s="73">
        <v>14415</v>
      </c>
      <c r="C43" s="73"/>
      <c r="D43" s="67">
        <f t="shared" si="0"/>
        <v>2.5168106012287764E-3</v>
      </c>
      <c r="E43" s="73"/>
      <c r="F43" s="73">
        <v>11357</v>
      </c>
      <c r="G43" s="73"/>
      <c r="H43" s="67">
        <f t="shared" si="1"/>
        <v>1.8161427698983731E-3</v>
      </c>
      <c r="I43" s="73"/>
      <c r="J43" s="73">
        <v>11670</v>
      </c>
      <c r="L43" s="80">
        <f t="shared" si="2"/>
        <v>1.9150366974855749E-3</v>
      </c>
    </row>
    <row r="44" spans="1:15" x14ac:dyDescent="0.25">
      <c r="A44" s="55" t="s">
        <v>115</v>
      </c>
      <c r="B44" s="73">
        <v>4708</v>
      </c>
      <c r="C44" s="73"/>
      <c r="D44" s="67">
        <f t="shared" si="0"/>
        <v>8.2200099275650908E-4</v>
      </c>
      <c r="E44" s="73"/>
      <c r="F44" s="73">
        <v>5688</v>
      </c>
      <c r="G44" s="73"/>
      <c r="H44" s="67">
        <f t="shared" si="1"/>
        <v>9.0959056750743563E-4</v>
      </c>
      <c r="I44" s="73"/>
      <c r="J44" s="73">
        <v>6445</v>
      </c>
      <c r="L44" s="80">
        <f t="shared" si="2"/>
        <v>1.0576188102223247E-3</v>
      </c>
    </row>
    <row r="45" spans="1:15" x14ac:dyDescent="0.25">
      <c r="A45" s="55" t="s">
        <v>116</v>
      </c>
      <c r="B45" s="75">
        <v>579</v>
      </c>
      <c r="C45" s="73"/>
      <c r="D45" s="67">
        <f t="shared" si="0"/>
        <v>1.01091455991083E-4</v>
      </c>
      <c r="E45" s="73"/>
      <c r="F45" s="75">
        <v>350</v>
      </c>
      <c r="G45" s="73"/>
      <c r="H45" s="67">
        <f t="shared" si="1"/>
        <v>5.5969883724965268E-5</v>
      </c>
      <c r="I45" s="73"/>
      <c r="J45" s="75">
        <v>457</v>
      </c>
      <c r="L45" s="80">
        <f t="shared" si="2"/>
        <v>7.4993296551063211E-5</v>
      </c>
    </row>
    <row r="46" spans="1:15" x14ac:dyDescent="0.25">
      <c r="A46" s="55" t="s">
        <v>117</v>
      </c>
      <c r="B46" s="73">
        <v>9414</v>
      </c>
      <c r="C46" s="73"/>
      <c r="D46" s="67">
        <f t="shared" si="0"/>
        <v>1.6436527922280748E-3</v>
      </c>
      <c r="E46" s="73"/>
      <c r="F46" s="73">
        <v>11484</v>
      </c>
      <c r="G46" s="73"/>
      <c r="H46" s="67">
        <f t="shared" si="1"/>
        <v>1.8364518419928604E-3</v>
      </c>
      <c r="I46" s="73"/>
      <c r="J46" s="73">
        <v>12153</v>
      </c>
      <c r="L46" s="80">
        <f t="shared" si="2"/>
        <v>1.9942965710833069E-3</v>
      </c>
    </row>
    <row r="47" spans="1:15" x14ac:dyDescent="0.25">
      <c r="A47" s="55" t="s">
        <v>118</v>
      </c>
      <c r="B47" s="73">
        <v>3253</v>
      </c>
      <c r="C47" s="73"/>
      <c r="D47" s="67">
        <f t="shared" si="0"/>
        <v>5.6796287796026426E-4</v>
      </c>
      <c r="E47" s="73"/>
      <c r="F47" s="73">
        <v>3472</v>
      </c>
      <c r="G47" s="73"/>
      <c r="H47" s="67">
        <f t="shared" si="1"/>
        <v>5.5522124655165545E-4</v>
      </c>
      <c r="I47" s="73"/>
      <c r="J47" s="73">
        <v>3322</v>
      </c>
      <c r="L47" s="80">
        <f t="shared" si="2"/>
        <v>5.451372672705295E-4</v>
      </c>
    </row>
    <row r="48" spans="1:15" x14ac:dyDescent="0.25">
      <c r="A48" s="55" t="s">
        <v>119</v>
      </c>
      <c r="B48" s="73">
        <v>11327</v>
      </c>
      <c r="C48" s="73"/>
      <c r="D48" s="67">
        <f t="shared" si="0"/>
        <v>1.9776561692763338E-3</v>
      </c>
      <c r="E48" s="73"/>
      <c r="F48" s="73">
        <v>13255</v>
      </c>
      <c r="G48" s="73"/>
      <c r="H48" s="67">
        <f t="shared" si="1"/>
        <v>2.1196594536411848E-3</v>
      </c>
      <c r="I48" s="73"/>
      <c r="J48" s="73">
        <v>10590</v>
      </c>
      <c r="L48" s="80">
        <f t="shared" si="2"/>
        <v>1.7378096509316399E-3</v>
      </c>
    </row>
    <row r="49" spans="1:15" x14ac:dyDescent="0.25">
      <c r="A49" s="55" t="s">
        <v>120</v>
      </c>
      <c r="B49" s="73">
        <v>14608</v>
      </c>
      <c r="C49" s="73"/>
      <c r="D49" s="67">
        <f t="shared" si="0"/>
        <v>2.5505077532258038E-3</v>
      </c>
      <c r="E49" s="73"/>
      <c r="F49" s="73">
        <v>14522</v>
      </c>
      <c r="G49" s="73"/>
      <c r="H49" s="67">
        <f t="shared" si="1"/>
        <v>2.3222704327255589E-3</v>
      </c>
      <c r="I49" s="73"/>
      <c r="J49" s="73">
        <v>11897</v>
      </c>
      <c r="L49" s="80">
        <f t="shared" si="2"/>
        <v>1.952287197085337E-3</v>
      </c>
    </row>
    <row r="50" spans="1:15" x14ac:dyDescent="0.25">
      <c r="A50" s="55" t="s">
        <v>121</v>
      </c>
      <c r="B50" s="73">
        <v>4928</v>
      </c>
      <c r="C50" s="73"/>
      <c r="D50" s="67">
        <f t="shared" si="0"/>
        <v>8.6041225410027117E-4</v>
      </c>
      <c r="E50" s="73"/>
      <c r="F50" s="73">
        <v>4420</v>
      </c>
      <c r="G50" s="73"/>
      <c r="H50" s="67">
        <f t="shared" si="1"/>
        <v>7.0681967446956139E-4</v>
      </c>
      <c r="I50" s="73"/>
      <c r="J50" s="73">
        <v>4277</v>
      </c>
      <c r="L50" s="80">
        <f t="shared" si="2"/>
        <v>7.0185192417701831E-4</v>
      </c>
    </row>
    <row r="51" spans="1:15" x14ac:dyDescent="0.25">
      <c r="A51" s="55" t="s">
        <v>122</v>
      </c>
      <c r="B51" s="73">
        <v>6368</v>
      </c>
      <c r="C51" s="73"/>
      <c r="D51" s="67">
        <f t="shared" si="0"/>
        <v>1.1118314192594414E-3</v>
      </c>
      <c r="E51" s="73"/>
      <c r="F51" s="73">
        <v>11121</v>
      </c>
      <c r="G51" s="73"/>
      <c r="H51" s="67">
        <f t="shared" si="1"/>
        <v>1.7784030768723965E-3</v>
      </c>
      <c r="I51" s="73"/>
      <c r="J51" s="73">
        <v>5951</v>
      </c>
      <c r="L51" s="80">
        <f t="shared" si="2"/>
        <v>9.7655384633561749E-4</v>
      </c>
    </row>
    <row r="52" spans="1:15" x14ac:dyDescent="0.25">
      <c r="A52" s="55" t="s">
        <v>123</v>
      </c>
      <c r="B52" s="73">
        <v>6012</v>
      </c>
      <c r="C52" s="73"/>
      <c r="D52" s="67">
        <f t="shared" si="0"/>
        <v>1.0496750145395355E-3</v>
      </c>
      <c r="E52" s="73"/>
      <c r="F52" s="73">
        <v>6312</v>
      </c>
      <c r="G52" s="73"/>
      <c r="H52" s="67">
        <f t="shared" si="1"/>
        <v>1.0093768744913736E-3</v>
      </c>
      <c r="I52" s="73"/>
      <c r="J52" s="73">
        <v>7281</v>
      </c>
      <c r="L52" s="80">
        <f t="shared" si="2"/>
        <v>1.1948056721844448E-3</v>
      </c>
    </row>
    <row r="53" spans="1:15" x14ac:dyDescent="0.25">
      <c r="A53" s="55" t="s">
        <v>124</v>
      </c>
      <c r="B53" s="74">
        <v>8141</v>
      </c>
      <c r="C53" s="74"/>
      <c r="D53" s="68">
        <f t="shared" si="0"/>
        <v>1.4213912663616696E-3</v>
      </c>
      <c r="E53" s="74"/>
      <c r="F53" s="74">
        <v>5035</v>
      </c>
      <c r="G53" s="74"/>
      <c r="H53" s="68">
        <f t="shared" si="1"/>
        <v>8.0516675587200036E-4</v>
      </c>
      <c r="I53" s="74"/>
      <c r="J53" s="74">
        <v>6856</v>
      </c>
      <c r="L53" s="81">
        <f t="shared" si="2"/>
        <v>1.1250635473831277E-3</v>
      </c>
    </row>
    <row r="54" spans="1:15" ht="30" x14ac:dyDescent="0.25">
      <c r="A54" s="55" t="s">
        <v>125</v>
      </c>
      <c r="B54" s="73">
        <v>2273781</v>
      </c>
      <c r="C54" s="73"/>
      <c r="D54" s="67">
        <f t="shared" si="0"/>
        <v>0.3969945283158216</v>
      </c>
      <c r="E54" s="73"/>
      <c r="F54" s="73">
        <v>2669019</v>
      </c>
      <c r="G54" s="73"/>
      <c r="H54" s="67">
        <f t="shared" si="1"/>
        <v>0.42681338025635168</v>
      </c>
      <c r="I54" s="73"/>
      <c r="J54" s="73">
        <v>2643122</v>
      </c>
      <c r="L54" s="80">
        <f t="shared" si="2"/>
        <v>0.43373398679789782</v>
      </c>
      <c r="N54" s="1">
        <f>L54-H54</f>
        <v>6.9206065415461371E-3</v>
      </c>
      <c r="O54" s="1">
        <f>H54-D54</f>
        <v>2.9818851940530078E-2</v>
      </c>
    </row>
    <row r="55" spans="1:15" x14ac:dyDescent="0.25">
      <c r="A55" s="55" t="s">
        <v>126</v>
      </c>
      <c r="B55" s="74">
        <v>2730625</v>
      </c>
      <c r="C55" s="74"/>
      <c r="D55" s="68">
        <f t="shared" si="0"/>
        <v>0.47675795684913819</v>
      </c>
      <c r="E55" s="74"/>
      <c r="F55" s="74">
        <v>3118122</v>
      </c>
      <c r="G55" s="74"/>
      <c r="H55" s="68">
        <f t="shared" si="1"/>
        <v>0.49863121651501757</v>
      </c>
      <c r="I55" s="74"/>
      <c r="J55" s="74">
        <v>3070962</v>
      </c>
      <c r="L55" s="81">
        <f t="shared" si="2"/>
        <v>0.50394215309200474</v>
      </c>
    </row>
    <row r="56" spans="1:15" x14ac:dyDescent="0.25">
      <c r="A56" s="58" t="s">
        <v>127</v>
      </c>
      <c r="B56" s="74">
        <v>1084563</v>
      </c>
      <c r="C56" s="74"/>
      <c r="D56" s="68">
        <f t="shared" si="0"/>
        <v>0.18936105834897574</v>
      </c>
      <c r="E56" s="74"/>
      <c r="F56" s="74">
        <v>927368</v>
      </c>
      <c r="G56" s="74"/>
      <c r="H56" s="68">
        <f t="shared" si="1"/>
        <v>0.14829908322929597</v>
      </c>
      <c r="I56" s="74"/>
      <c r="J56" s="74">
        <v>903507</v>
      </c>
      <c r="L56" s="81">
        <f t="shared" si="2"/>
        <v>0.14826470106556119</v>
      </c>
    </row>
    <row r="57" spans="1:15" ht="15.75" thickBot="1" x14ac:dyDescent="0.3">
      <c r="A57" s="55"/>
      <c r="B57" s="75"/>
      <c r="C57" s="75"/>
      <c r="D57" s="75"/>
      <c r="E57" s="75"/>
      <c r="F57" s="75"/>
      <c r="G57" s="75"/>
      <c r="H57" s="75"/>
      <c r="I57" s="75"/>
      <c r="J57" s="75"/>
    </row>
    <row r="58" spans="1:15" ht="28.5" customHeight="1" thickBot="1" x14ac:dyDescent="0.3">
      <c r="A58" s="77" t="s">
        <v>139</v>
      </c>
      <c r="B58" s="104" t="s">
        <v>140</v>
      </c>
      <c r="C58" s="105"/>
      <c r="D58" s="106"/>
      <c r="E58" s="86"/>
      <c r="F58" s="75"/>
      <c r="G58" s="75"/>
      <c r="H58" s="75"/>
      <c r="I58" s="75"/>
      <c r="J58" s="75"/>
    </row>
    <row r="59" spans="1:15" ht="15.75" thickBot="1" x14ac:dyDescent="0.3">
      <c r="A59" s="85"/>
      <c r="B59" s="108">
        <v>2016</v>
      </c>
      <c r="C59" s="108"/>
      <c r="D59" s="87">
        <v>2015</v>
      </c>
      <c r="E59" s="84"/>
    </row>
    <row r="60" spans="1:15" ht="30.75" thickBot="1" x14ac:dyDescent="0.3">
      <c r="A60" s="78" t="s">
        <v>137</v>
      </c>
      <c r="B60" s="107">
        <f>-(B33*O33)</f>
        <v>3629.8961571205209</v>
      </c>
      <c r="C60" s="107"/>
      <c r="D60" s="82">
        <f>-(F33*N33)</f>
        <v>722.90761009332016</v>
      </c>
      <c r="E60" s="24"/>
    </row>
    <row r="61" spans="1:15" ht="15.75" thickBot="1" x14ac:dyDescent="0.3">
      <c r="A61" s="79" t="s">
        <v>138</v>
      </c>
      <c r="B61" s="107">
        <f>B54*O54</f>
        <v>67801.538984190425</v>
      </c>
      <c r="C61" s="107"/>
      <c r="D61" s="82">
        <f>F54*N54</f>
        <v>18471.23035091093</v>
      </c>
      <c r="E61" s="24"/>
    </row>
  </sheetData>
  <mergeCells count="14">
    <mergeCell ref="A1:B1"/>
    <mergeCell ref="E3:H3"/>
    <mergeCell ref="E4:H4"/>
    <mergeCell ref="E5:H5"/>
    <mergeCell ref="A8:B8"/>
    <mergeCell ref="N7:O10"/>
    <mergeCell ref="B58:D58"/>
    <mergeCell ref="B60:C60"/>
    <mergeCell ref="B61:C61"/>
    <mergeCell ref="B59:C59"/>
    <mergeCell ref="B10:D10"/>
    <mergeCell ref="F10:H10"/>
    <mergeCell ref="J10:L10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a,b,c</vt:lpstr>
      <vt:lpstr>d</vt:lpstr>
      <vt:lpstr>Sheet2</vt:lpstr>
      <vt:lpstr>Welburn Division</vt:lpstr>
      <vt:lpstr>Solar Electro Division</vt:lpstr>
      <vt:lpstr>Machine-Tech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Aneela</dc:creator>
  <cp:lastModifiedBy>Alkhater</cp:lastModifiedBy>
  <dcterms:created xsi:type="dcterms:W3CDTF">2017-06-29T13:48:19Z</dcterms:created>
  <dcterms:modified xsi:type="dcterms:W3CDTF">2017-11-12T16:51:12Z</dcterms:modified>
</cp:coreProperties>
</file>